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320\RedirectedFolders\vilagia\Desktop\Újrónafő\Újrónafő 2024\Költségvetés 2024\Kiküldött anyag\2024.09.30\Rendelet\"/>
    </mc:Choice>
  </mc:AlternateContent>
  <xr:revisionPtr revIDLastSave="0" documentId="13_ncr:1_{DE436C73-4544-4C89-9E51-85E21DB1A6EA}" xr6:coauthVersionLast="47" xr6:coauthVersionMax="47" xr10:uidLastSave="{00000000-0000-0000-0000-000000000000}"/>
  <bookViews>
    <workbookView xWindow="-120" yWindow="-120" windowWidth="29040" windowHeight="15840" xr2:uid="{EE8A7C03-46E3-4DE9-9461-8D40A472E469}"/>
  </bookViews>
  <sheets>
    <sheet name="Önkormányzat" sheetId="8" r:id="rId1"/>
    <sheet name="Működési, felhalmozási mérleg" sheetId="9" r:id="rId2"/>
    <sheet name="Beruházás, felújítás" sheetId="10" r:id="rId3"/>
    <sheet name="Működési kiadások" sheetId="11" r:id="rId4"/>
    <sheet name="Kötelező,önként vállalt, állami" sheetId="13" r:id="rId5"/>
    <sheet name="Többéves kihatással járó döntés" sheetId="16" r:id="rId6"/>
  </sheets>
  <definedNames>
    <definedName name="_xlnm.Print_Area" localSheetId="4">'Kötelező,önként vállalt, állami'!$A$1:$J$93</definedName>
    <definedName name="_xlnm.Print_Area" localSheetId="1">'Működési, felhalmozási mérleg'!$A$1:$I$54</definedName>
    <definedName name="_xlnm.Print_Area" localSheetId="0">Önkormányzat!$A$1:$E$96</definedName>
    <definedName name="_xlnm.Print_Area" localSheetId="5">'Többéves kihatással járó döntés'!$A$1:$N$4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D71" i="8"/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9" i="8"/>
  <c r="E80" i="8"/>
  <c r="E82" i="8"/>
  <c r="E83" i="8"/>
  <c r="E84" i="8"/>
  <c r="E85" i="8"/>
  <c r="E86" i="8"/>
  <c r="E87" i="8"/>
  <c r="E88" i="8"/>
  <c r="E89" i="8"/>
  <c r="E90" i="8"/>
  <c r="E92" i="8"/>
  <c r="E93" i="8"/>
  <c r="E94" i="8"/>
  <c r="E95" i="8"/>
  <c r="E2" i="8"/>
  <c r="E12" i="10" l="1"/>
  <c r="F68" i="13"/>
  <c r="F69" i="13"/>
  <c r="F70" i="13"/>
  <c r="F72" i="13"/>
  <c r="F73" i="13"/>
  <c r="F74" i="13"/>
  <c r="F75" i="13"/>
  <c r="F76" i="13"/>
  <c r="F78" i="13"/>
  <c r="F79" i="13"/>
  <c r="F83" i="13"/>
  <c r="F84" i="13"/>
  <c r="F85" i="13"/>
  <c r="F86" i="13"/>
  <c r="F87" i="13"/>
  <c r="F89" i="13"/>
  <c r="F90" i="13"/>
  <c r="F91" i="13"/>
  <c r="F92" i="13"/>
  <c r="J71" i="13"/>
  <c r="J80" i="13"/>
  <c r="J87" i="13"/>
  <c r="J88" i="13"/>
  <c r="J93" i="13" s="1"/>
  <c r="J91" i="13"/>
  <c r="J92" i="13"/>
  <c r="H93" i="13"/>
  <c r="H80" i="13"/>
  <c r="H87" i="13"/>
  <c r="H88" i="13"/>
  <c r="H91" i="13"/>
  <c r="H92" i="13" s="1"/>
  <c r="F2" i="13"/>
  <c r="F3" i="13"/>
  <c r="F5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7" i="13" s="1"/>
  <c r="F56" i="13"/>
  <c r="F59" i="13"/>
  <c r="F60" i="13" s="1"/>
  <c r="F61" i="13"/>
  <c r="F62" i="13"/>
  <c r="F63" i="13"/>
  <c r="F64" i="13"/>
  <c r="H65" i="13"/>
  <c r="F65" i="13" s="1"/>
  <c r="H64" i="13"/>
  <c r="J65" i="13"/>
  <c r="H58" i="13"/>
  <c r="J58" i="13"/>
  <c r="H57" i="13"/>
  <c r="H51" i="13"/>
  <c r="H45" i="13"/>
  <c r="H39" i="13"/>
  <c r="H28" i="13"/>
  <c r="J57" i="13"/>
  <c r="J51" i="13"/>
  <c r="J45" i="13"/>
  <c r="J39" i="13"/>
  <c r="J28" i="13"/>
  <c r="J22" i="13"/>
  <c r="J16" i="13"/>
  <c r="J10" i="13"/>
  <c r="H16" i="13"/>
  <c r="H22" i="13"/>
  <c r="D68" i="13"/>
  <c r="D69" i="13"/>
  <c r="D70" i="13"/>
  <c r="D71" i="13"/>
  <c r="D72" i="13"/>
  <c r="D73" i="13"/>
  <c r="D74" i="13"/>
  <c r="D75" i="13"/>
  <c r="D76" i="13"/>
  <c r="D78" i="13"/>
  <c r="D79" i="13"/>
  <c r="D83" i="13"/>
  <c r="D84" i="13"/>
  <c r="D85" i="13"/>
  <c r="D86" i="13"/>
  <c r="D87" i="13"/>
  <c r="D89" i="13"/>
  <c r="D90" i="13"/>
  <c r="D91" i="13"/>
  <c r="D92" i="1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37" i="9"/>
  <c r="D35" i="9"/>
  <c r="D32" i="9"/>
  <c r="D66" i="8"/>
  <c r="D50" i="9"/>
  <c r="H50" i="9"/>
  <c r="H46" i="9"/>
  <c r="H36" i="9"/>
  <c r="H22" i="9"/>
  <c r="D22" i="9"/>
  <c r="H6" i="9"/>
  <c r="H7" i="9"/>
  <c r="H8" i="9"/>
  <c r="H9" i="9"/>
  <c r="H11" i="9"/>
  <c r="D13" i="9"/>
  <c r="D9" i="9"/>
  <c r="D8" i="9"/>
  <c r="D6" i="9"/>
  <c r="D78" i="8"/>
  <c r="D95" i="8"/>
  <c r="D94" i="8"/>
  <c r="D90" i="8"/>
  <c r="D87" i="8"/>
  <c r="D20" i="11"/>
  <c r="C20" i="11"/>
  <c r="D81" i="8" l="1"/>
  <c r="E78" i="8"/>
  <c r="H10" i="9"/>
  <c r="H13" i="9" s="1"/>
  <c r="H23" i="9" s="1"/>
  <c r="D25" i="9" s="1"/>
  <c r="D77" i="13"/>
  <c r="F77" i="13" s="1"/>
  <c r="F80" i="13" s="1"/>
  <c r="F58" i="13"/>
  <c r="D51" i="9"/>
  <c r="D23" i="9"/>
  <c r="H53" i="9"/>
  <c r="H25" i="9" l="1"/>
  <c r="D80" i="13"/>
  <c r="E81" i="8"/>
  <c r="D24" i="9"/>
  <c r="H24" i="9"/>
  <c r="D54" i="9"/>
  <c r="D12" i="10" l="1"/>
  <c r="D82" i="8" s="1"/>
  <c r="D84" i="8"/>
  <c r="D16" i="11"/>
  <c r="D13" i="11"/>
  <c r="D7" i="11"/>
  <c r="D76" i="8" s="1"/>
  <c r="D4" i="11"/>
  <c r="D65" i="8"/>
  <c r="D59" i="8"/>
  <c r="D58" i="8"/>
  <c r="D52" i="8"/>
  <c r="D46" i="8"/>
  <c r="D40" i="8"/>
  <c r="D29" i="8"/>
  <c r="D23" i="8"/>
  <c r="D16" i="8"/>
  <c r="D10" i="8"/>
  <c r="C7" i="11"/>
  <c r="C76" i="8" s="1"/>
  <c r="B12" i="10"/>
  <c r="C82" i="8" s="1"/>
  <c r="C61" i="8"/>
  <c r="C4" i="11"/>
  <c r="D82" i="13" l="1"/>
  <c r="F82" i="13" s="1"/>
  <c r="H34" i="9"/>
  <c r="D13" i="10"/>
  <c r="H32" i="9"/>
  <c r="D81" i="13"/>
  <c r="F81" i="13" s="1"/>
  <c r="F88" i="13" s="1"/>
  <c r="F93" i="13" s="1"/>
  <c r="D91" i="8"/>
  <c r="E91" i="8" s="1"/>
  <c r="D18" i="11"/>
  <c r="C29" i="8"/>
  <c r="H37" i="9" l="1"/>
  <c r="H51" i="9" s="1"/>
  <c r="D96" i="8"/>
  <c r="D88" i="13"/>
  <c r="H52" i="9"/>
  <c r="C12" i="10"/>
  <c r="C84" i="8" s="1"/>
  <c r="D93" i="13" l="1"/>
  <c r="E96" i="8"/>
  <c r="D52" i="9"/>
  <c r="H54" i="9"/>
  <c r="D53" i="9"/>
  <c r="C94" i="8"/>
  <c r="C95" i="8" s="1"/>
  <c r="C90" i="8"/>
  <c r="C80" i="8"/>
  <c r="C75" i="8"/>
  <c r="C65" i="8"/>
  <c r="C58" i="8"/>
  <c r="C52" i="8"/>
  <c r="C10" i="9" s="1"/>
  <c r="C46" i="8"/>
  <c r="C40" i="8"/>
  <c r="C23" i="8"/>
  <c r="C10" i="8"/>
  <c r="C16" i="8" s="1"/>
  <c r="C81" i="8" l="1"/>
  <c r="C91" i="8" s="1"/>
  <c r="C96" i="8" s="1"/>
  <c r="C93" i="13" s="1"/>
  <c r="C59" i="8"/>
  <c r="C66" i="8"/>
  <c r="C65" i="13" s="1"/>
  <c r="G60" i="13" l="1"/>
  <c r="I91" i="13"/>
  <c r="I92" i="13" s="1"/>
  <c r="I87" i="13"/>
  <c r="I80" i="13"/>
  <c r="G57" i="13"/>
  <c r="I57" i="13"/>
  <c r="C16" i="11" l="1"/>
  <c r="I28" i="13" l="1"/>
  <c r="G28" i="13"/>
  <c r="I22" i="13"/>
  <c r="G22" i="13"/>
  <c r="I51" i="13"/>
  <c r="G51" i="13"/>
  <c r="G45" i="13"/>
  <c r="I45" i="13"/>
  <c r="G64" i="13" l="1"/>
  <c r="G91" i="13" l="1"/>
  <c r="G92" i="13" s="1"/>
  <c r="I60" i="13"/>
  <c r="I39" i="13" l="1"/>
  <c r="I64" i="13" l="1"/>
  <c r="C22" i="11" l="1"/>
  <c r="G87" i="13" s="1"/>
  <c r="C13" i="11" l="1"/>
  <c r="C18" i="11" s="1"/>
  <c r="C44" i="9" l="1"/>
  <c r="G22" i="9"/>
  <c r="C19" i="9"/>
  <c r="G46" i="9"/>
  <c r="G50" i="9" s="1"/>
  <c r="C56" i="13" l="1"/>
  <c r="E56" i="13" s="1"/>
  <c r="C86" i="13"/>
  <c r="E86" i="13" s="1"/>
  <c r="C37" i="13"/>
  <c r="E37" i="13" s="1"/>
  <c r="C18" i="13"/>
  <c r="E18" i="13" s="1"/>
  <c r="C47" i="13"/>
  <c r="E47" i="13" s="1"/>
  <c r="C50" i="13"/>
  <c r="E50" i="13" s="1"/>
  <c r="C72" i="13"/>
  <c r="E72" i="13" s="1"/>
  <c r="C61" i="13"/>
  <c r="E61" i="13" s="1"/>
  <c r="C54" i="13"/>
  <c r="E54" i="13" s="1"/>
  <c r="C38" i="13"/>
  <c r="E38" i="13" s="1"/>
  <c r="C34" i="13"/>
  <c r="E34" i="13" s="1"/>
  <c r="C22" i="13"/>
  <c r="E22" i="13" s="1"/>
  <c r="C21" i="13"/>
  <c r="E21" i="13" s="1"/>
  <c r="C15" i="13"/>
  <c r="C3" i="13"/>
  <c r="E3" i="13" s="1"/>
  <c r="C2" i="13"/>
  <c r="E2" i="13" s="1"/>
  <c r="C41" i="13"/>
  <c r="E41" i="13" s="1"/>
  <c r="C73" i="13"/>
  <c r="E73" i="13" s="1"/>
  <c r="C66" i="13"/>
  <c r="E66" i="13" s="1"/>
  <c r="C89" i="13"/>
  <c r="E89" i="13" s="1"/>
  <c r="C22" i="9"/>
  <c r="G15" i="13" l="1"/>
  <c r="G16" i="13" s="1"/>
  <c r="C77" i="13"/>
  <c r="E77" i="13" s="1"/>
  <c r="C20" i="13"/>
  <c r="E20" i="13" s="1"/>
  <c r="C76" i="13"/>
  <c r="C29" i="13"/>
  <c r="E29" i="13" s="1"/>
  <c r="C83" i="13"/>
  <c r="E83" i="13" s="1"/>
  <c r="C25" i="13"/>
  <c r="E25" i="13" s="1"/>
  <c r="C49" i="13"/>
  <c r="E49" i="13" s="1"/>
  <c r="C40" i="13"/>
  <c r="E40" i="13" s="1"/>
  <c r="C13" i="13"/>
  <c r="E13" i="13" s="1"/>
  <c r="C84" i="13"/>
  <c r="E84" i="13" s="1"/>
  <c r="C48" i="13"/>
  <c r="E48" i="13" s="1"/>
  <c r="C51" i="13"/>
  <c r="E51" i="13" s="1"/>
  <c r="C5" i="13"/>
  <c r="E5" i="13" s="1"/>
  <c r="C53" i="13"/>
  <c r="E53" i="13" s="1"/>
  <c r="C12" i="13"/>
  <c r="E12" i="13" s="1"/>
  <c r="G9" i="9"/>
  <c r="C8" i="9"/>
  <c r="C75" i="13"/>
  <c r="E75" i="13" s="1"/>
  <c r="C28" i="13"/>
  <c r="E28" i="13" s="1"/>
  <c r="C31" i="13"/>
  <c r="C34" i="9"/>
  <c r="C46" i="13"/>
  <c r="E46" i="13" s="1"/>
  <c r="C43" i="13"/>
  <c r="E43" i="13" s="1"/>
  <c r="C90" i="13"/>
  <c r="E90" i="13" s="1"/>
  <c r="C32" i="13"/>
  <c r="E32" i="13" s="1"/>
  <c r="C14" i="13"/>
  <c r="E14" i="13" s="1"/>
  <c r="C55" i="13"/>
  <c r="E55" i="13" s="1"/>
  <c r="C26" i="13"/>
  <c r="E26" i="13" s="1"/>
  <c r="C35" i="9"/>
  <c r="C57" i="13"/>
  <c r="C30" i="13"/>
  <c r="C63" i="13"/>
  <c r="E63" i="13" s="1"/>
  <c r="C71" i="13"/>
  <c r="I71" i="13" s="1"/>
  <c r="I88" i="13" s="1"/>
  <c r="I93" i="13" s="1"/>
  <c r="C4" i="13"/>
  <c r="I4" i="13" s="1"/>
  <c r="I6" i="13" s="1"/>
  <c r="I10" i="13" s="1"/>
  <c r="I16" i="13" s="1"/>
  <c r="I58" i="13" s="1"/>
  <c r="I65" i="13" s="1"/>
  <c r="C35" i="13"/>
  <c r="E35" i="13" s="1"/>
  <c r="C17" i="13"/>
  <c r="E17" i="13" s="1"/>
  <c r="C36" i="13"/>
  <c r="E36" i="13" s="1"/>
  <c r="C85" i="13"/>
  <c r="E85" i="13" s="1"/>
  <c r="C8" i="13"/>
  <c r="E8" i="13" s="1"/>
  <c r="C42" i="13"/>
  <c r="E42" i="13" s="1"/>
  <c r="C19" i="13"/>
  <c r="E19" i="13" s="1"/>
  <c r="G36" i="9"/>
  <c r="C91" i="13"/>
  <c r="E91" i="13" s="1"/>
  <c r="C87" i="13"/>
  <c r="E87" i="13" s="1"/>
  <c r="C24" i="13"/>
  <c r="E24" i="13" s="1"/>
  <c r="C92" i="13"/>
  <c r="E92" i="13" s="1"/>
  <c r="C44" i="13"/>
  <c r="E44" i="13" s="1"/>
  <c r="C7" i="13"/>
  <c r="E7" i="13" s="1"/>
  <c r="C27" i="13"/>
  <c r="E27" i="13" s="1"/>
  <c r="C45" i="13"/>
  <c r="E45" i="13" s="1"/>
  <c r="C52" i="13"/>
  <c r="E52" i="13" s="1"/>
  <c r="E57" i="13" s="1"/>
  <c r="C9" i="13"/>
  <c r="E9" i="13" s="1"/>
  <c r="C23" i="13"/>
  <c r="E23" i="13" s="1"/>
  <c r="C11" i="13"/>
  <c r="E11" i="13" s="1"/>
  <c r="C33" i="13"/>
  <c r="E33" i="13" s="1"/>
  <c r="C32" i="9"/>
  <c r="C60" i="13"/>
  <c r="C38" i="9"/>
  <c r="C50" i="9" s="1"/>
  <c r="C70" i="13"/>
  <c r="E70" i="13" s="1"/>
  <c r="C9" i="9"/>
  <c r="G7" i="9"/>
  <c r="C69" i="13"/>
  <c r="E69" i="13" s="1"/>
  <c r="G6" i="9"/>
  <c r="G8" i="9"/>
  <c r="C68" i="13"/>
  <c r="E68" i="13" s="1"/>
  <c r="C59" i="13"/>
  <c r="C62" i="13"/>
  <c r="E62" i="13" s="1"/>
  <c r="C39" i="13"/>
  <c r="C78" i="13"/>
  <c r="E78" i="13" s="1"/>
  <c r="G11" i="9"/>
  <c r="C79" i="13"/>
  <c r="E79" i="13" s="1"/>
  <c r="G34" i="9"/>
  <c r="C82" i="13"/>
  <c r="E82" i="13" s="1"/>
  <c r="G80" i="13" l="1"/>
  <c r="G88" i="13" s="1"/>
  <c r="G93" i="13" s="1"/>
  <c r="E76" i="13"/>
  <c r="G39" i="13"/>
  <c r="G58" i="13" s="1"/>
  <c r="G65" i="13" s="1"/>
  <c r="E15" i="13"/>
  <c r="C33" i="9"/>
  <c r="C37" i="9"/>
  <c r="C51" i="9" s="1"/>
  <c r="G53" i="9" s="1"/>
  <c r="C10" i="13"/>
  <c r="E10" i="13" s="1"/>
  <c r="C74" i="13"/>
  <c r="E74" i="13" s="1"/>
  <c r="C16" i="13"/>
  <c r="E16" i="13" s="1"/>
  <c r="C6" i="13"/>
  <c r="C64" i="13"/>
  <c r="E64" i="13" s="1"/>
  <c r="G10" i="9"/>
  <c r="G13" i="9" s="1"/>
  <c r="C80" i="13"/>
  <c r="E80" i="13" l="1"/>
  <c r="E39" i="13"/>
  <c r="E58" i="13" s="1"/>
  <c r="C6" i="9"/>
  <c r="G23" i="9"/>
  <c r="B13" i="10"/>
  <c r="C13" i="9" l="1"/>
  <c r="G24" i="9" s="1"/>
  <c r="C58" i="13"/>
  <c r="G32" i="9"/>
  <c r="G37" i="9" s="1"/>
  <c r="G52" i="9" s="1"/>
  <c r="C81" i="13"/>
  <c r="E81" i="13" s="1"/>
  <c r="E88" i="13" s="1"/>
  <c r="E93" i="13" s="1"/>
  <c r="K93" i="13" s="1"/>
  <c r="C23" i="9" l="1"/>
  <c r="C54" i="9" s="1"/>
  <c r="C25" i="9"/>
  <c r="G25" i="9"/>
  <c r="C24" i="9"/>
  <c r="C52" i="9"/>
  <c r="G51" i="9"/>
  <c r="C53" i="9" s="1"/>
  <c r="C88" i="13"/>
  <c r="G54" i="9" l="1"/>
  <c r="E59" i="13"/>
  <c r="E60" i="13" s="1"/>
  <c r="E65" i="13" l="1"/>
  <c r="K6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Világi Ariella</author>
  </authors>
  <commentList>
    <comment ref="A2" authorId="0" shapeId="0" xr:uid="{2DDF6FC2-CE17-4CFE-8093-226F5ADA8EBB}">
      <text>
        <r>
          <rPr>
            <b/>
            <sz val="9"/>
            <color indexed="81"/>
            <rFont val="Tahoma"/>
            <family val="2"/>
            <charset val="238"/>
          </rPr>
          <t>Világi Ariella: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<sst xmlns="http://schemas.openxmlformats.org/spreadsheetml/2006/main" count="641" uniqueCount="350">
  <si>
    <t>Rovat</t>
  </si>
  <si>
    <t>Megnevezés</t>
  </si>
  <si>
    <t>B111</t>
  </si>
  <si>
    <t>B112</t>
  </si>
  <si>
    <t>B1131</t>
  </si>
  <si>
    <t>B1132</t>
  </si>
  <si>
    <t>B113</t>
  </si>
  <si>
    <t>B114</t>
  </si>
  <si>
    <t>B115</t>
  </si>
  <si>
    <t>B116</t>
  </si>
  <si>
    <t>B11</t>
  </si>
  <si>
    <t xml:space="preserve">Helyi önkormányzatok működésének általános támogatása																										</t>
  </si>
  <si>
    <t xml:space="preserve">Települési önkormányzatok egyes köznevelési feladatainak támogatása																										</t>
  </si>
  <si>
    <t xml:space="preserve">Települési önkormányzatok egyes szociális és gyermekjóléti feladatainak támogatása																										</t>
  </si>
  <si>
    <t xml:space="preserve">Települési önkormányzatok gyermekétkeztetési feladatainak támogatása																										</t>
  </si>
  <si>
    <t xml:space="preserve">Települési önkormányzatok szociális gyermekjóléti és gyermekétkeztetési feladatainak támogatása </t>
  </si>
  <si>
    <t xml:space="preserve">Települési önkormányzatok kulturális feladatainak támogatása																										</t>
  </si>
  <si>
    <t xml:space="preserve">Működési célú költségvetési támogatások és kiegészítő támogatások																										</t>
  </si>
  <si>
    <t xml:space="preserve">Elszámolásból származó bevételek																										</t>
  </si>
  <si>
    <t xml:space="preserve">Önkormányzatok működési támogatásai																									</t>
  </si>
  <si>
    <t xml:space="preserve">Elvonások és befizetések bevételei																										</t>
  </si>
  <si>
    <t>B12</t>
  </si>
  <si>
    <t>B13</t>
  </si>
  <si>
    <t>B14</t>
  </si>
  <si>
    <t>B15</t>
  </si>
  <si>
    <t>B16</t>
  </si>
  <si>
    <t>B1</t>
  </si>
  <si>
    <t xml:space="preserve">Működési célú garancia- és kezességvállalásból származó megtérülések államháztartáson belülről																										</t>
  </si>
  <si>
    <t xml:space="preserve">Működési célú visszatérítendő támogatások, kölcsönök visszatérülése államháztartáson belülről																									</t>
  </si>
  <si>
    <t xml:space="preserve">Működési célú visszatérítendő támogatások, kölcsönök igénybevétele államháztartáson belülről																										</t>
  </si>
  <si>
    <t xml:space="preserve">Egyéb működési célú támogatások bevételei államháztartáson belülről																										</t>
  </si>
  <si>
    <t>Működési célú támogatások államháztartáson belülről</t>
  </si>
  <si>
    <t>B21</t>
  </si>
  <si>
    <t>B22</t>
  </si>
  <si>
    <t>B23</t>
  </si>
  <si>
    <t>B24</t>
  </si>
  <si>
    <t>B25</t>
  </si>
  <si>
    <t>B2</t>
  </si>
  <si>
    <t xml:space="preserve">Felhalmozási célú önkormányzati támogatások																										</t>
  </si>
  <si>
    <t xml:space="preserve">Felhalmozási célú garancia- és kezességvállalásból származó megtérülések államháztartáson belülről																									</t>
  </si>
  <si>
    <t xml:space="preserve">Felhalmozási célú visszatérítendő támogatások, kölcsönök visszatérülése államháztartáson belülről																										</t>
  </si>
  <si>
    <t xml:space="preserve">Felhalmozási célú visszatérítendő támogatások, kölcsönök igénybevétele államháztartáson belülről																										</t>
  </si>
  <si>
    <t xml:space="preserve">Egyéb felhalmozási célú támogatások bevételei államháztartáson belülről																										</t>
  </si>
  <si>
    <t xml:space="preserve">Felhalmozási célú támogatások államháztartáson belülről 																								</t>
  </si>
  <si>
    <t>B34</t>
  </si>
  <si>
    <t>Vagyoni típusú adók</t>
  </si>
  <si>
    <t>B351</t>
  </si>
  <si>
    <t>Értékesítési és forgalmi adók</t>
  </si>
  <si>
    <t>B355</t>
  </si>
  <si>
    <t xml:space="preserve">Egyéb áruhasználati és szolgáltatási adók 																										</t>
  </si>
  <si>
    <t>B35</t>
  </si>
  <si>
    <t>Termékek és szolgáltatások adói</t>
  </si>
  <si>
    <t>B36</t>
  </si>
  <si>
    <t>Egyéb közhatalmi bevételek</t>
  </si>
  <si>
    <t>B3</t>
  </si>
  <si>
    <t>Közhatalmi bevételek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</si>
  <si>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</si>
  <si>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</si>
  <si>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</si>
  <si>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</si>
  <si>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</si>
  <si>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</si>
  <si>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</si>
  <si>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</si>
  <si>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</si>
  <si>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</si>
  <si>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</t>
  </si>
  <si>
    <t xml:space="preserve">Kamatbevételek és más nyereségjellegű bevételek </t>
  </si>
  <si>
    <t xml:space="preserve">Szolgáltatások ellenértéke																										</t>
  </si>
  <si>
    <t xml:space="preserve">Közvetített szolgáltatások ellenértéke																										</t>
  </si>
  <si>
    <t xml:space="preserve">Tulajdonosi bevételek																										</t>
  </si>
  <si>
    <t xml:space="preserve">Ellátási díjak																										</t>
  </si>
  <si>
    <t xml:space="preserve">Kiszámlázott általános forgalmi adó																									</t>
  </si>
  <si>
    <t xml:space="preserve">Általános forgalmi adó visszatérítése																										</t>
  </si>
  <si>
    <t xml:space="preserve">Egyéb pénzügyi műveletek bevételei </t>
  </si>
  <si>
    <t xml:space="preserve">Biztosító által fizetett kártérítés																										</t>
  </si>
  <si>
    <t xml:space="preserve">Egyéb működési bevételek																										</t>
  </si>
  <si>
    <t xml:space="preserve">Működési bevételek </t>
  </si>
  <si>
    <t>B51</t>
  </si>
  <si>
    <t>B52</t>
  </si>
  <si>
    <t>B53</t>
  </si>
  <si>
    <t>B54</t>
  </si>
  <si>
    <t>B55</t>
  </si>
  <si>
    <t>B5</t>
  </si>
  <si>
    <t xml:space="preserve">Felhalmozási bevételek </t>
  </si>
  <si>
    <t xml:space="preserve">Immateriális javak értékesítése																										</t>
  </si>
  <si>
    <t xml:space="preserve">Ingatlanok értékesítése																										</t>
  </si>
  <si>
    <t xml:space="preserve">Egyéb tárgyi eszközök értékesítése																										</t>
  </si>
  <si>
    <t xml:space="preserve">Részesedések értékesítése																										</t>
  </si>
  <si>
    <t xml:space="preserve">Részesedések megszűnéséhez kapcsolódó bevételek																									</t>
  </si>
  <si>
    <t>B71</t>
  </si>
  <si>
    <t>B72</t>
  </si>
  <si>
    <t>B73</t>
  </si>
  <si>
    <t>B74</t>
  </si>
  <si>
    <t>B75</t>
  </si>
  <si>
    <t>B7</t>
  </si>
  <si>
    <t xml:space="preserve">Felhalmozási célú garancia- és kezességvállalásból származó megtérülések államháztartáson kívülről																										</t>
  </si>
  <si>
    <t xml:space="preserve">Felhalmozási célú visszatérítendő támogatások, kölcsönök visszatérülése az Európai Uniótól																										</t>
  </si>
  <si>
    <t xml:space="preserve">Felhalmozási célú visszatérítendő támogatások, kölcsönök visszatérülése kormányoktól és más nemzetközi szervezetektől																										</t>
  </si>
  <si>
    <t xml:space="preserve">Felhalmozási célú visszatérítendő támogatások, kölcsönök visszatérülése államháztartáson kívülről																										</t>
  </si>
  <si>
    <t xml:space="preserve">Egyéb felhalmozási célú átvett pénzeszközök																										</t>
  </si>
  <si>
    <t xml:space="preserve">Felhalmozási célú átvett pénzeszközök </t>
  </si>
  <si>
    <t xml:space="preserve">Költségvetési bevételek </t>
  </si>
  <si>
    <t>Maradvány igénybevétele</t>
  </si>
  <si>
    <t>B8131</t>
  </si>
  <si>
    <t>B813</t>
  </si>
  <si>
    <t xml:space="preserve">Előző év költségvetési maradványának igénybevétele </t>
  </si>
  <si>
    <t>B814</t>
  </si>
  <si>
    <t>B816</t>
  </si>
  <si>
    <t xml:space="preserve">Államháztartáson belüli megelőlegezések </t>
  </si>
  <si>
    <t xml:space="preserve">Központi, irányító szervi támogatás </t>
  </si>
  <si>
    <t>B81</t>
  </si>
  <si>
    <t xml:space="preserve">Belföldi finanszírozás bevételei </t>
  </si>
  <si>
    <t xml:space="preserve">Finanszírozási bevételek </t>
  </si>
  <si>
    <t>Bevételek mindösszesen</t>
  </si>
  <si>
    <t>K1</t>
  </si>
  <si>
    <t>Személyi juttatások</t>
  </si>
  <si>
    <t>K2</t>
  </si>
  <si>
    <t>Munkaadókat terhelő járulékok</t>
  </si>
  <si>
    <t>K3</t>
  </si>
  <si>
    <t>Dologi kiadások</t>
  </si>
  <si>
    <t>K4</t>
  </si>
  <si>
    <t>Ellátottak személyi juttatásai</t>
  </si>
  <si>
    <t>K5021</t>
  </si>
  <si>
    <t>A helyi önkormányzatok előző évi elszámolásából származó kiadások</t>
  </si>
  <si>
    <t>K5022</t>
  </si>
  <si>
    <t>A helyi önkormányzatok törvényi előíráson alapuló befizetései</t>
  </si>
  <si>
    <t>K502</t>
  </si>
  <si>
    <t>Elvonások és befizetések</t>
  </si>
  <si>
    <t>K506</t>
  </si>
  <si>
    <t>K512</t>
  </si>
  <si>
    <t>Egyéb működési célú támogatások államháztartáson kívülre</t>
  </si>
  <si>
    <t>Egyéb működési célú támogatáok államháztartáson belülre</t>
  </si>
  <si>
    <t>Általános tartalék</t>
  </si>
  <si>
    <t>Céltartalék</t>
  </si>
  <si>
    <t>K513</t>
  </si>
  <si>
    <t>Tartalékok</t>
  </si>
  <si>
    <t>K5</t>
  </si>
  <si>
    <t>Egyéb működési célú kiadások</t>
  </si>
  <si>
    <t>K6</t>
  </si>
  <si>
    <t>Beruházások</t>
  </si>
  <si>
    <t>K7</t>
  </si>
  <si>
    <t>Felújítások</t>
  </si>
  <si>
    <t>K82</t>
  </si>
  <si>
    <t>Felhalmozási célú visszatérítendő támgoatások, kölcsönök nyújtása államháztartáson belül</t>
  </si>
  <si>
    <t>K84</t>
  </si>
  <si>
    <t>Egyéb felhalmozási célú támogatások államháztartáson belülre</t>
  </si>
  <si>
    <t>K86</t>
  </si>
  <si>
    <t>Felhalmozási célú visszatérítendő támgoatások, kölcsönök nyújtása államháztartáson kívül</t>
  </si>
  <si>
    <t>K89</t>
  </si>
  <si>
    <t>Egyéb felhamozási célú támogatások államháztartáson kívülre</t>
  </si>
  <si>
    <t>K8</t>
  </si>
  <si>
    <t>Egyéb felhalmozási célő kiadások</t>
  </si>
  <si>
    <t>Költségvetési kiadások</t>
  </si>
  <si>
    <t>K914</t>
  </si>
  <si>
    <t>Államháztartáson belüli megelőlegezések visszafizetése</t>
  </si>
  <si>
    <t>K915</t>
  </si>
  <si>
    <t>Központi, irányító szervi támgoatások folyosítása</t>
  </si>
  <si>
    <t>K91</t>
  </si>
  <si>
    <t>Belföldi finanszírozási kiadások</t>
  </si>
  <si>
    <t>Finanszírozási kiadások</t>
  </si>
  <si>
    <t>Kiadások mindösszesen</t>
  </si>
  <si>
    <t>Működési célú visszatérítendő támogatások, kölcsönök visszatérülése az Európai Uniótól																										B62</t>
  </si>
  <si>
    <t>Működési célú átvett pénzeszközök (=58+…+62)																										B6</t>
  </si>
  <si>
    <t>B61</t>
  </si>
  <si>
    <t>B62</t>
  </si>
  <si>
    <t>B63</t>
  </si>
  <si>
    <t>B64</t>
  </si>
  <si>
    <t>B65</t>
  </si>
  <si>
    <t>B6</t>
  </si>
  <si>
    <t xml:space="preserve">Működési célú garancia- és kezességvállalásból származó megtérülések államháztartáson kívülről																										</t>
  </si>
  <si>
    <t xml:space="preserve">Működési célú visszatérítendő támogatások, kölcsönök visszatérülése kormányoktól és más nemzetközi szervezetektől																										</t>
  </si>
  <si>
    <t xml:space="preserve">Működési célú visszatérítendő támogatások, kölcsönök visszatérülése államháztartáson kívülről																										</t>
  </si>
  <si>
    <t xml:space="preserve">Egyéb működési célú átvett pénzeszközök																										</t>
  </si>
  <si>
    <t xml:space="preserve">Működési célú visszatérítendő támogatások, kölcsönök visszatérülése az Európai Uniótól																										</t>
  </si>
  <si>
    <t xml:space="preserve">Működési célú átvett pénzeszközök </t>
  </si>
  <si>
    <t>Sor-
szám</t>
  </si>
  <si>
    <t>Bevételek</t>
  </si>
  <si>
    <t>Kiadások</t>
  </si>
  <si>
    <t>3.</t>
  </si>
  <si>
    <t>1.</t>
  </si>
  <si>
    <t>2.</t>
  </si>
  <si>
    <t>Munkaadókat terhelő járulékok és szociális hozzájárulási adó</t>
  </si>
  <si>
    <t xml:space="preserve">Dologi kiadások </t>
  </si>
  <si>
    <t>4.</t>
  </si>
  <si>
    <t>Ellátottak pénzbeli juttatásai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</si>
  <si>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</si>
  <si>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</si>
  <si>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</si>
  <si>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</si>
  <si>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</si>
  <si>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</si>
  <si>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</si>
  <si>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</si>
  <si>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</si>
  <si>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</si>
  <si>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Értékpapír vásárlása, visszavásárlása</t>
  </si>
  <si>
    <t>Likviditási célú hitelek törlesztése</t>
  </si>
  <si>
    <t>Rövid lejáratú hitelek törlesztése</t>
  </si>
  <si>
    <t>Hosszú lejáratú hitelek törlesztése</t>
  </si>
  <si>
    <t>Kölcsön törlesztése</t>
  </si>
  <si>
    <t>Forgatási célú belföldi, külföldi értékpapírok vásárlása</t>
  </si>
  <si>
    <t>Betét elhelyezése</t>
  </si>
  <si>
    <t>Költségvetési hiány:</t>
  </si>
  <si>
    <t>Költségvetési többlet: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</si>
  <si>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</si>
  <si>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</si>
  <si>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</si>
  <si>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</si>
  <si>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Felhalmozási bevételek</t>
  </si>
  <si>
    <t>Felhalmozási célú átvett pénzeszközök átvétele</t>
  </si>
  <si>
    <t>Egyéb felhalmozási kiadások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</si>
  <si>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</si>
  <si>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</si>
  <si>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</si>
  <si>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</si>
  <si>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</si>
  <si>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</si>
  <si>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</si>
  <si>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</si>
  <si>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</si>
  <si>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</si>
  <si>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</si>
  <si>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</si>
  <si>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</si>
  <si>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</si>
  <si>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BEVÉTEL MINDÖSSZESEN</t>
  </si>
  <si>
    <t>KIADÁS MINDÖSSZESEN</t>
  </si>
  <si>
    <t xml:space="preserve">  Működési célú támogatások államháztartáson belülről</t>
  </si>
  <si>
    <t xml:space="preserve">  Közhatalmi bevételek</t>
  </si>
  <si>
    <t xml:space="preserve">  Működési bevételek </t>
  </si>
  <si>
    <t xml:space="preserve">  Működési célú átvett pénzeszközök 																	</t>
  </si>
  <si>
    <t xml:space="preserve">Hiány belső finanszírozásának bevételei </t>
  </si>
  <si>
    <t xml:space="preserve">Hiány külső finanszírozásának bevételei </t>
  </si>
  <si>
    <t>Sorszám</t>
  </si>
  <si>
    <t>Költségvetési kiadások összesen (1+2+3+4+5)</t>
  </si>
  <si>
    <t>6/2.</t>
  </si>
  <si>
    <t>6/1.</t>
  </si>
  <si>
    <t>6/3.</t>
  </si>
  <si>
    <t>6/4.</t>
  </si>
  <si>
    <t>7/1.</t>
  </si>
  <si>
    <t>7/2.</t>
  </si>
  <si>
    <t>7/3.</t>
  </si>
  <si>
    <t>7/4.</t>
  </si>
  <si>
    <t>8/1.</t>
  </si>
  <si>
    <t>8/2.</t>
  </si>
  <si>
    <t>BEVÉTEL ÖSSZESEN   (6+9)</t>
  </si>
  <si>
    <t>Költségvetési bevételek összesen (1+2+3+4+5)</t>
  </si>
  <si>
    <t>Működési célú finanszírozási bevételek összesen (7+8)</t>
  </si>
  <si>
    <t>KIADÁSOK ÖSSZESEN (6+9)</t>
  </si>
  <si>
    <t>1/1.</t>
  </si>
  <si>
    <t>4/1.</t>
  </si>
  <si>
    <t>5/1.</t>
  </si>
  <si>
    <t>Működési célú finanszírozási kiadások összesen (7+13)</t>
  </si>
  <si>
    <t xml:space="preserve">     1-ből EU-s támogatás</t>
  </si>
  <si>
    <t xml:space="preserve">  -ebből tartalék</t>
  </si>
  <si>
    <t xml:space="preserve">    Költségvetési maradvány igénybevétele </t>
  </si>
  <si>
    <t xml:space="preserve">    Vállalkozási maradvány igénybevétele </t>
  </si>
  <si>
    <t xml:space="preserve">    Betét visszavonásából származó bevétel </t>
  </si>
  <si>
    <t xml:space="preserve">    Egyéb belső finanszírozási bevételek</t>
  </si>
  <si>
    <t xml:space="preserve">    Likviditási célú hitelek, kölcsönök felvétele</t>
  </si>
  <si>
    <t xml:space="preserve">    Értékpapírok bevételei</t>
  </si>
  <si>
    <t xml:space="preserve">   1.-ből EU-s támogatás</t>
  </si>
  <si>
    <t>3/1.</t>
  </si>
  <si>
    <t xml:space="preserve">3.-ból EU-s támogatás </t>
  </si>
  <si>
    <t>Költségvetési bevételek összesen: (1.+2.+3.)</t>
  </si>
  <si>
    <t>2/1.</t>
  </si>
  <si>
    <t>Költségvetési kiadások összesen: (1.+2.+3.)</t>
  </si>
  <si>
    <r>
      <t xml:space="preserve">   </t>
    </r>
    <r>
      <rPr>
        <i/>
        <sz val="12"/>
        <rFont val="Times New Roman"/>
        <family val="1"/>
        <charset val="238"/>
      </rPr>
      <t>2.-ből EU-s forrásból megvalósuló felújítás</t>
    </r>
  </si>
  <si>
    <t>5/2.</t>
  </si>
  <si>
    <t>5/3.</t>
  </si>
  <si>
    <t>5/4.</t>
  </si>
  <si>
    <t>5/5.</t>
  </si>
  <si>
    <t>Hiány belső finanszírozás bevételei ( 5/1.+5/2.+5/3.+5/4.+5/5.)</t>
  </si>
  <si>
    <t>6/5.</t>
  </si>
  <si>
    <t>Felhalmozási célú finanszírozási bevételek összesen (5.+6.)</t>
  </si>
  <si>
    <t>BEVÉTEL ÖSSZESEN (4.+7.)</t>
  </si>
  <si>
    <t>Felhalmozási célú finanszírozási kiadások összesen
(5.+...+13.)</t>
  </si>
  <si>
    <t>KIADÁSOK ÖSSZESEN (4.+14.)</t>
  </si>
  <si>
    <t>Beruházás</t>
  </si>
  <si>
    <t>Felújítás</t>
  </si>
  <si>
    <t>Összesen:</t>
  </si>
  <si>
    <t>Mindösszesen:</t>
  </si>
  <si>
    <t xml:space="preserve">Előirányzat </t>
  </si>
  <si>
    <t>terv</t>
  </si>
  <si>
    <t>Egyéb működési célú támogatások ÁH-n belülre</t>
  </si>
  <si>
    <t>Egyéb működési célú támogatások ÁH-n kívülre</t>
  </si>
  <si>
    <t>EGYÉB MŰKÖDÉSI CÉLÚ KIADÁSOK</t>
  </si>
  <si>
    <t>Szolidaritási hozzájárulás</t>
  </si>
  <si>
    <t>Mosonmagyaróvári Nagytérségi Hulladékgazdálkodási Önkormányzati Társulás</t>
  </si>
  <si>
    <t>Egyéb működési, és felhalmozási  célú kiadások</t>
  </si>
  <si>
    <t>Egyéb felhalmozási célú támogatások ÁH-n kívülre</t>
  </si>
  <si>
    <t>Pályázat megnevezése</t>
  </si>
  <si>
    <t>Kiíró szervezet</t>
  </si>
  <si>
    <t>Megvalósulás</t>
  </si>
  <si>
    <t>Elnyert összeg</t>
  </si>
  <si>
    <t>Saját erő</t>
  </si>
  <si>
    <t>Rövid leírás</t>
  </si>
  <si>
    <t>Miniszterelnökség</t>
  </si>
  <si>
    <t>Kötelezettségvállalás éve</t>
  </si>
  <si>
    <t xml:space="preserve"> EU-s támogatás</t>
  </si>
  <si>
    <t xml:space="preserve">   4-  ebbből EU-s támogatás</t>
  </si>
  <si>
    <t xml:space="preserve">   1.-ből EU-s forrásból megvalósuló beruházás</t>
  </si>
  <si>
    <t>ebből EU-s forrásból megvalósuló beruházás</t>
  </si>
  <si>
    <t>ebből EU-s forrásból megvalósuló felújítás</t>
  </si>
  <si>
    <t>Mosonmagyaróvár Térségi Társulás</t>
  </si>
  <si>
    <t>Egyház</t>
  </si>
  <si>
    <t>megvalósulás alatt</t>
  </si>
  <si>
    <t>Civil szerevezetek támogatása</t>
  </si>
  <si>
    <t>Mosonszolnok Fogorvos</t>
  </si>
  <si>
    <t xml:space="preserve">Jánossomorja Aranykapu Óvoda Újrónafői Tagóvodájának működésére pénzeszköz átadás </t>
  </si>
  <si>
    <t xml:space="preserve">TOP Plusz Energetika </t>
  </si>
  <si>
    <t>Egyéb tárgyi eszköz beszerzése</t>
  </si>
  <si>
    <t>TOP_PLUSZ-2.1.1-21-GM1-2022-00012</t>
  </si>
  <si>
    <t>2022 bevétel</t>
  </si>
  <si>
    <t>2022 kiadás</t>
  </si>
  <si>
    <t>Óvoda Energetika</t>
  </si>
  <si>
    <t>2023-ben kiadás</t>
  </si>
  <si>
    <t>2024 várható bevétel</t>
  </si>
  <si>
    <t>CERV-CITIZENS-TOWN-TT</t>
  </si>
  <si>
    <t>29.600 EUR</t>
  </si>
  <si>
    <t>2023-ben várható bevétel</t>
  </si>
  <si>
    <t>Testvérvárosi kapcsolatok kialakítás</t>
  </si>
  <si>
    <t>2024. évi terv</t>
  </si>
  <si>
    <t>2024. évi</t>
  </si>
  <si>
    <t>Önkormányzati beruházási, felújítási feladatok 2024. terv</t>
  </si>
  <si>
    <t>Tűzoltószertár teteje</t>
  </si>
  <si>
    <t>MFP út</t>
  </si>
  <si>
    <t>MFP önerő</t>
  </si>
  <si>
    <t>Kötelező feladatok 2024.</t>
  </si>
  <si>
    <t>Önként vállalt feladatok 2024.</t>
  </si>
  <si>
    <t>Állami feladatok 2024.</t>
  </si>
  <si>
    <t>MFP-UHJ/2023</t>
  </si>
  <si>
    <t>2024-ben várható kiadás</t>
  </si>
  <si>
    <t>A Császárrépti út felújítása Újrónafőn</t>
  </si>
  <si>
    <t>2024. évi előirányzat</t>
  </si>
  <si>
    <t>Játszótér tárgyi eszköz beszerzés</t>
  </si>
  <si>
    <t>Temető tárgyi eszköz beszerzés</t>
  </si>
  <si>
    <t>TOP plusz pályázat többlettámogatás visszautalása</t>
  </si>
  <si>
    <t>2024. évi I. módosított előirányzat</t>
  </si>
  <si>
    <t>I. módosított előlirányzat</t>
  </si>
  <si>
    <t>Egyéb felhalmozási célő támogatások állalmháztartáson belülre</t>
  </si>
  <si>
    <t>I. módosított előirányzat</t>
  </si>
  <si>
    <t>EGYÉB FELHALMOZÁCI CÉLÚ TÁMOGATÁSOK ÁH-n belülre</t>
  </si>
  <si>
    <t>EGYÉB FELHALMOZÁCI CÉLÚ TÁMOGATÁSOK ÁH-n kívülre</t>
  </si>
  <si>
    <t>2024. évi I. módosított előiránzyzat</t>
  </si>
  <si>
    <t>MFP-ÖTIFB/2024</t>
  </si>
  <si>
    <t>MFP-UHJ/2024</t>
  </si>
  <si>
    <t>Pető utca járda felújítás</t>
  </si>
  <si>
    <t xml:space="preserve">Vizesblokk felújítás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</si>
</sst>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Ft&quot;_-;\-* #,##0\ &quot;Ft&quot;_-;_-* &quot;-&quot;\ &quot;Ft&quot;_-;_-@_-"/>
    <numFmt numFmtId="164" formatCode="#,##0\ &quot;Ft&quot;"/>
    <numFmt numFmtId="165" formatCode="#,###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sz val="10"/>
      <name val="MS Sans Serif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2"/>
      <name val="Times"/>
      <family val="1"/>
      <charset val="238"/>
    </font>
    <font>
      <sz val="8"/>
      <name val="Times"/>
      <family val="1"/>
      <charset val="238"/>
    </font>
    <font>
      <sz val="12"/>
      <name val="Times"/>
      <family val="1"/>
      <charset val="238"/>
    </font>
    <font>
      <b/>
      <sz val="14"/>
      <color indexed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31" fillId="0" borderId="0"/>
    <xf numFmtId="0" fontId="4" fillId="0" borderId="0"/>
  </cellStyleXfs>
  <cellXfs count="253">
    <xf numFmtId="0" fontId="0" fillId="0" borderId="0" xfId="0"/>
    <xf numFmtId="0" fontId="7" fillId="0" borderId="0" xfId="0" applyFont="1"/>
    <xf numFmtId="0" fontId="11" fillId="0" borderId="0" xfId="0" applyFont="1"/>
    <xf numFmtId="164" fontId="0" fillId="0" borderId="0" xfId="0" applyNumberFormat="1"/>
    <xf numFmtId="0" fontId="10" fillId="0" borderId="1" xfId="1" applyFont="1" applyBorder="1" applyAlignment="1">
      <alignment horizontal="left" wrapText="1"/>
    </xf>
    <xf numFmtId="0" fontId="3" fillId="0" borderId="1" xfId="0" applyFont="1" applyBorder="1"/>
    <xf numFmtId="0" fontId="8" fillId="0" borderId="1" xfId="1" applyFont="1" applyBorder="1" applyAlignment="1">
      <alignment horizontal="left" wrapText="1"/>
    </xf>
    <xf numFmtId="164" fontId="11" fillId="0" borderId="1" xfId="0" applyNumberFormat="1" applyFont="1" applyBorder="1"/>
    <xf numFmtId="0" fontId="15" fillId="0" borderId="1" xfId="0" applyFont="1" applyBorder="1"/>
    <xf numFmtId="164" fontId="3" fillId="0" borderId="1" xfId="0" applyNumberFormat="1" applyFont="1" applyBorder="1"/>
    <xf numFmtId="0" fontId="23" fillId="0" borderId="1" xfId="0" applyFont="1" applyBorder="1"/>
    <xf numFmtId="0" fontId="24" fillId="0" borderId="1" xfId="1" applyFont="1" applyBorder="1" applyAlignment="1">
      <alignment horizontal="left" wrapText="1"/>
    </xf>
    <xf numFmtId="164" fontId="17" fillId="0" borderId="1" xfId="0" applyNumberFormat="1" applyFont="1" applyBorder="1"/>
    <xf numFmtId="164" fontId="2" fillId="0" borderId="1" xfId="0" applyNumberFormat="1" applyFont="1" applyBorder="1"/>
    <xf numFmtId="0" fontId="17" fillId="2" borderId="1" xfId="0" applyFont="1" applyFill="1" applyBorder="1"/>
    <xf numFmtId="0" fontId="16" fillId="2" borderId="1" xfId="1" applyFont="1" applyFill="1" applyBorder="1" applyAlignment="1">
      <alignment horizontal="left" wrapText="1"/>
    </xf>
    <xf numFmtId="164" fontId="17" fillId="2" borderId="1" xfId="0" applyNumberFormat="1" applyFont="1" applyFill="1" applyBorder="1"/>
    <xf numFmtId="164" fontId="16" fillId="2" borderId="1" xfId="1" applyNumberFormat="1" applyFont="1" applyFill="1" applyBorder="1" applyAlignment="1">
      <alignment horizontal="right" wrapText="1"/>
    </xf>
    <xf numFmtId="0" fontId="18" fillId="3" borderId="1" xfId="0" applyFont="1" applyFill="1" applyBorder="1"/>
    <xf numFmtId="0" fontId="19" fillId="3" borderId="1" xfId="1" applyFont="1" applyFill="1" applyBorder="1" applyAlignment="1">
      <alignment horizontal="left" wrapText="1"/>
    </xf>
    <xf numFmtId="164" fontId="18" fillId="3" borderId="1" xfId="0" applyNumberFormat="1" applyFont="1" applyFill="1" applyBorder="1"/>
    <xf numFmtId="164" fontId="15" fillId="0" borderId="1" xfId="0" applyNumberFormat="1" applyFont="1" applyBorder="1"/>
    <xf numFmtId="164" fontId="2" fillId="4" borderId="1" xfId="0" applyNumberFormat="1" applyFont="1" applyFill="1" applyBorder="1"/>
    <xf numFmtId="164" fontId="9" fillId="0" borderId="1" xfId="0" applyNumberFormat="1" applyFont="1" applyBorder="1"/>
    <xf numFmtId="0" fontId="19" fillId="3" borderId="1" xfId="0" applyFont="1" applyFill="1" applyBorder="1"/>
    <xf numFmtId="164" fontId="19" fillId="3" borderId="1" xfId="0" applyNumberFormat="1" applyFont="1" applyFill="1" applyBorder="1"/>
    <xf numFmtId="0" fontId="21" fillId="3" borderId="1" xfId="0" applyFont="1" applyFill="1" applyBorder="1"/>
    <xf numFmtId="0" fontId="22" fillId="3" borderId="1" xfId="1" applyFont="1" applyFill="1" applyBorder="1" applyAlignment="1">
      <alignment horizontal="left" wrapText="1"/>
    </xf>
    <xf numFmtId="164" fontId="25" fillId="3" borderId="1" xfId="0" applyNumberFormat="1" applyFont="1" applyFill="1" applyBorder="1"/>
    <xf numFmtId="0" fontId="21" fillId="4" borderId="1" xfId="0" applyFont="1" applyFill="1" applyBorder="1"/>
    <xf numFmtId="0" fontId="22" fillId="4" borderId="1" xfId="1" applyFont="1" applyFill="1" applyBorder="1" applyAlignment="1">
      <alignment horizontal="left" wrapText="1"/>
    </xf>
    <xf numFmtId="164" fontId="21" fillId="4" borderId="1" xfId="0" applyNumberFormat="1" applyFont="1" applyFill="1" applyBorder="1"/>
    <xf numFmtId="0" fontId="0" fillId="4" borderId="0" xfId="0" applyFill="1"/>
    <xf numFmtId="164" fontId="0" fillId="0" borderId="1" xfId="0" applyNumberFormat="1" applyBorder="1"/>
    <xf numFmtId="164" fontId="6" fillId="0" borderId="1" xfId="0" applyNumberFormat="1" applyFont="1" applyBorder="1"/>
    <xf numFmtId="0" fontId="18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164" fontId="26" fillId="2" borderId="1" xfId="0" applyNumberFormat="1" applyFont="1" applyFill="1" applyBorder="1"/>
    <xf numFmtId="165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left" vertical="center" wrapText="1" indent="1"/>
    </xf>
    <xf numFmtId="165" fontId="12" fillId="0" borderId="8" xfId="0" applyNumberFormat="1" applyFont="1" applyBorder="1" applyAlignment="1">
      <alignment horizontal="right" vertical="center" wrapText="1" indent="1"/>
    </xf>
    <xf numFmtId="165" fontId="12" fillId="0" borderId="11" xfId="0" applyNumberFormat="1" applyFont="1" applyBorder="1" applyAlignment="1">
      <alignment horizontal="left" vertical="center" wrapText="1" indent="1"/>
    </xf>
    <xf numFmtId="165" fontId="12" fillId="0" borderId="12" xfId="0" applyNumberFormat="1" applyFont="1" applyBorder="1" applyAlignment="1">
      <alignment horizontal="right" vertical="center" wrapText="1" indent="1"/>
    </xf>
    <xf numFmtId="165" fontId="11" fillId="0" borderId="14" xfId="0" applyNumberFormat="1" applyFont="1" applyBorder="1" applyAlignment="1">
      <alignment horizontal="left" vertical="center" wrapText="1" indent="1"/>
    </xf>
    <xf numFmtId="165" fontId="12" fillId="0" borderId="15" xfId="0" applyNumberFormat="1" applyFont="1" applyBorder="1" applyAlignment="1">
      <alignment horizontal="left" vertical="center" wrapText="1" indent="1"/>
    </xf>
    <xf numFmtId="0" fontId="12" fillId="4" borderId="1" xfId="1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/>
    </xf>
    <xf numFmtId="165" fontId="11" fillId="4" borderId="10" xfId="0" applyNumberFormat="1" applyFont="1" applyFill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left" vertical="center" wrapText="1" indent="1"/>
    </xf>
    <xf numFmtId="165" fontId="14" fillId="0" borderId="11" xfId="0" applyNumberFormat="1" applyFont="1" applyBorder="1" applyAlignment="1">
      <alignment horizontal="left" vertical="center" wrapText="1" indent="1"/>
    </xf>
    <xf numFmtId="164" fontId="14" fillId="0" borderId="16" xfId="0" applyNumberFormat="1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wrapText="1"/>
    </xf>
    <xf numFmtId="164" fontId="12" fillId="0" borderId="16" xfId="0" applyNumberFormat="1" applyFont="1" applyBorder="1" applyAlignment="1">
      <alignment vertical="center" wrapText="1"/>
    </xf>
    <xf numFmtId="164" fontId="12" fillId="0" borderId="9" xfId="0" applyNumberFormat="1" applyFont="1" applyBorder="1" applyAlignment="1">
      <alignment horizontal="right" vertical="center" wrapText="1" indent="1"/>
    </xf>
    <xf numFmtId="164" fontId="12" fillId="0" borderId="13" xfId="0" applyNumberFormat="1" applyFont="1" applyBorder="1" applyAlignment="1">
      <alignment horizontal="right" vertical="center" wrapText="1" indent="1"/>
    </xf>
    <xf numFmtId="164" fontId="12" fillId="0" borderId="17" xfId="0" applyNumberFormat="1" applyFont="1" applyBorder="1" applyAlignment="1">
      <alignment horizontal="right" vertical="center" wrapText="1" indent="1"/>
    </xf>
    <xf numFmtId="165" fontId="16" fillId="3" borderId="19" xfId="0" applyNumberFormat="1" applyFont="1" applyFill="1" applyBorder="1" applyAlignment="1">
      <alignment horizontal="center" vertical="center" wrapText="1"/>
    </xf>
    <xf numFmtId="165" fontId="16" fillId="3" borderId="4" xfId="0" applyNumberFormat="1" applyFont="1" applyFill="1" applyBorder="1" applyAlignment="1">
      <alignment horizontal="center" vertical="center" wrapText="1"/>
    </xf>
    <xf numFmtId="165" fontId="16" fillId="3" borderId="5" xfId="0" applyNumberFormat="1" applyFont="1" applyFill="1" applyBorder="1" applyAlignment="1">
      <alignment horizontal="center" vertical="center" wrapText="1"/>
    </xf>
    <xf numFmtId="165" fontId="16" fillId="3" borderId="20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left" vertical="center" wrapText="1" indent="1"/>
    </xf>
    <xf numFmtId="165" fontId="10" fillId="0" borderId="11" xfId="0" applyNumberFormat="1" applyFont="1" applyBorder="1" applyAlignment="1">
      <alignment horizontal="left" vertical="center" wrapText="1" indent="1"/>
    </xf>
    <xf numFmtId="165" fontId="10" fillId="0" borderId="15" xfId="0" applyNumberFormat="1" applyFont="1" applyBorder="1" applyAlignment="1">
      <alignment horizontal="left" vertical="center" wrapText="1" indent="1"/>
    </xf>
    <xf numFmtId="165" fontId="12" fillId="0" borderId="21" xfId="0" applyNumberFormat="1" applyFont="1" applyBorder="1" applyAlignment="1">
      <alignment horizontal="left" vertical="center" wrapText="1" indent="1"/>
    </xf>
    <xf numFmtId="49" fontId="11" fillId="0" borderId="10" xfId="0" applyNumberFormat="1" applyFont="1" applyBorder="1" applyAlignment="1">
      <alignment horizontal="left" vertical="center" wrapText="1" inden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0" borderId="14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left" wrapText="1"/>
    </xf>
    <xf numFmtId="49" fontId="13" fillId="4" borderId="1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left" wrapText="1"/>
    </xf>
    <xf numFmtId="165" fontId="16" fillId="3" borderId="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left" vertical="center" wrapText="1" indent="1"/>
    </xf>
    <xf numFmtId="165" fontId="16" fillId="2" borderId="4" xfId="0" applyNumberFormat="1" applyFont="1" applyFill="1" applyBorder="1" applyAlignment="1">
      <alignment horizontal="left" vertical="center" wrapText="1" indent="1"/>
    </xf>
    <xf numFmtId="164" fontId="16" fillId="2" borderId="5" xfId="0" applyNumberFormat="1" applyFont="1" applyFill="1" applyBorder="1" applyAlignment="1">
      <alignment vertical="center" wrapText="1"/>
    </xf>
    <xf numFmtId="164" fontId="16" fillId="2" borderId="6" xfId="0" applyNumberFormat="1" applyFont="1" applyFill="1" applyBorder="1" applyAlignment="1">
      <alignment horizontal="right" vertical="center" wrapText="1" indent="1"/>
    </xf>
    <xf numFmtId="164" fontId="16" fillId="2" borderId="18" xfId="0" applyNumberFormat="1" applyFont="1" applyFill="1" applyBorder="1" applyAlignment="1">
      <alignment horizontal="right" vertical="center" wrapText="1" indent="1"/>
    </xf>
    <xf numFmtId="49" fontId="16" fillId="2" borderId="3" xfId="0" applyNumberFormat="1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>
      <alignment horizontal="left" vertical="center" wrapText="1" indent="1"/>
    </xf>
    <xf numFmtId="49" fontId="11" fillId="2" borderId="10" xfId="0" applyNumberFormat="1" applyFont="1" applyFill="1" applyBorder="1" applyAlignment="1">
      <alignment horizontal="center" vertical="center" wrapText="1"/>
    </xf>
    <xf numFmtId="165" fontId="14" fillId="2" borderId="11" xfId="0" applyNumberFormat="1" applyFont="1" applyFill="1" applyBorder="1" applyAlignment="1">
      <alignment horizontal="left" vertical="center" wrapText="1" indent="1"/>
    </xf>
    <xf numFmtId="164" fontId="12" fillId="2" borderId="12" xfId="0" applyNumberFormat="1" applyFont="1" applyFill="1" applyBorder="1" applyAlignment="1">
      <alignment vertical="center" wrapText="1"/>
    </xf>
    <xf numFmtId="164" fontId="12" fillId="2" borderId="13" xfId="0" applyNumberFormat="1" applyFont="1" applyFill="1" applyBorder="1" applyAlignment="1">
      <alignment horizontal="right" vertical="center" wrapText="1" inden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left" vertical="center" wrapText="1" indent="1"/>
    </xf>
    <xf numFmtId="164" fontId="12" fillId="4" borderId="6" xfId="0" applyNumberFormat="1" applyFont="1" applyFill="1" applyBorder="1" applyAlignment="1">
      <alignment horizontal="right" vertical="center" wrapText="1" indent="1"/>
    </xf>
    <xf numFmtId="164" fontId="12" fillId="4" borderId="18" xfId="0" applyNumberFormat="1" applyFont="1" applyFill="1" applyBorder="1" applyAlignment="1">
      <alignment horizontal="right" vertical="center" wrapText="1" indent="1"/>
    </xf>
    <xf numFmtId="49" fontId="14" fillId="4" borderId="3" xfId="0" applyNumberFormat="1" applyFont="1" applyFill="1" applyBorder="1" applyAlignment="1">
      <alignment horizontal="center" vertical="center" wrapText="1"/>
    </xf>
    <xf numFmtId="165" fontId="14" fillId="4" borderId="4" xfId="0" applyNumberFormat="1" applyFont="1" applyFill="1" applyBorder="1" applyAlignment="1">
      <alignment horizontal="left" vertical="center" wrapText="1" indent="1"/>
    </xf>
    <xf numFmtId="164" fontId="14" fillId="4" borderId="5" xfId="0" applyNumberFormat="1" applyFont="1" applyFill="1" applyBorder="1" applyAlignment="1">
      <alignment vertical="center" wrapText="1"/>
    </xf>
    <xf numFmtId="164" fontId="14" fillId="4" borderId="18" xfId="0" applyNumberFormat="1" applyFont="1" applyFill="1" applyBorder="1" applyAlignment="1">
      <alignment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165" fontId="16" fillId="3" borderId="15" xfId="0" applyNumberFormat="1" applyFont="1" applyFill="1" applyBorder="1" applyAlignment="1">
      <alignment horizontal="left" vertical="center" wrapText="1" indent="1"/>
    </xf>
    <xf numFmtId="164" fontId="29" fillId="3" borderId="16" xfId="0" applyNumberFormat="1" applyFont="1" applyFill="1" applyBorder="1" applyAlignment="1">
      <alignment vertical="center" wrapText="1"/>
    </xf>
    <xf numFmtId="165" fontId="16" fillId="3" borderId="11" xfId="0" applyNumberFormat="1" applyFont="1" applyFill="1" applyBorder="1" applyAlignment="1">
      <alignment horizontal="left" vertical="center" wrapText="1" indent="1"/>
    </xf>
    <xf numFmtId="164" fontId="16" fillId="3" borderId="17" xfId="0" applyNumberFormat="1" applyFont="1" applyFill="1" applyBorder="1" applyAlignment="1">
      <alignment horizontal="right" vertical="center" wrapText="1" indent="1"/>
    </xf>
    <xf numFmtId="49" fontId="30" fillId="3" borderId="10" xfId="0" applyNumberFormat="1" applyFont="1" applyFill="1" applyBorder="1" applyAlignment="1">
      <alignment horizontal="center" vertical="center" wrapText="1"/>
    </xf>
    <xf numFmtId="165" fontId="29" fillId="3" borderId="11" xfId="0" applyNumberFormat="1" applyFont="1" applyFill="1" applyBorder="1" applyAlignment="1">
      <alignment horizontal="left" vertical="center" wrapText="1" indent="1"/>
    </xf>
    <xf numFmtId="164" fontId="16" fillId="3" borderId="12" xfId="0" applyNumberFormat="1" applyFont="1" applyFill="1" applyBorder="1" applyAlignment="1">
      <alignment vertical="center" wrapText="1"/>
    </xf>
    <xf numFmtId="164" fontId="16" fillId="3" borderId="13" xfId="0" applyNumberFormat="1" applyFont="1" applyFill="1" applyBorder="1" applyAlignment="1">
      <alignment horizontal="right" vertical="center" wrapText="1" indent="1"/>
    </xf>
    <xf numFmtId="0" fontId="1" fillId="4" borderId="0" xfId="0" applyFont="1" applyFill="1"/>
    <xf numFmtId="164" fontId="28" fillId="0" borderId="0" xfId="0" applyNumberFormat="1" applyFont="1" applyAlignment="1">
      <alignment horizontal="right" vertical="center"/>
    </xf>
    <xf numFmtId="164" fontId="16" fillId="3" borderId="6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49" fontId="16" fillId="3" borderId="6" xfId="0" applyNumberFormat="1" applyFont="1" applyFill="1" applyBorder="1" applyAlignment="1">
      <alignment horizontal="center" vertical="center" wrapText="1"/>
    </xf>
    <xf numFmtId="0" fontId="33" fillId="0" borderId="1" xfId="4" applyFont="1" applyBorder="1"/>
    <xf numFmtId="0" fontId="34" fillId="0" borderId="1" xfId="4" applyFont="1" applyBorder="1"/>
    <xf numFmtId="0" fontId="35" fillId="3" borderId="35" xfId="4" applyFont="1" applyFill="1" applyBorder="1"/>
    <xf numFmtId="0" fontId="11" fillId="0" borderId="30" xfId="3" applyFont="1" applyBorder="1"/>
    <xf numFmtId="0" fontId="36" fillId="3" borderId="28" xfId="3" applyFont="1" applyFill="1" applyBorder="1" applyAlignment="1">
      <alignment horizontal="center"/>
    </xf>
    <xf numFmtId="0" fontId="36" fillId="3" borderId="29" xfId="3" applyFont="1" applyFill="1" applyBorder="1" applyAlignment="1">
      <alignment horizontal="center"/>
    </xf>
    <xf numFmtId="0" fontId="37" fillId="2" borderId="32" xfId="3" applyFont="1" applyFill="1" applyBorder="1"/>
    <xf numFmtId="0" fontId="37" fillId="3" borderId="32" xfId="3" applyFont="1" applyFill="1" applyBorder="1"/>
    <xf numFmtId="164" fontId="37" fillId="2" borderId="33" xfId="3" applyNumberFormat="1" applyFont="1" applyFill="1" applyBorder="1"/>
    <xf numFmtId="164" fontId="11" fillId="0" borderId="1" xfId="3" applyNumberFormat="1" applyFont="1" applyBorder="1"/>
    <xf numFmtId="164" fontId="11" fillId="0" borderId="31" xfId="3" applyNumberFormat="1" applyFont="1" applyBorder="1"/>
    <xf numFmtId="0" fontId="32" fillId="4" borderId="1" xfId="4" applyFont="1" applyFill="1" applyBorder="1"/>
    <xf numFmtId="0" fontId="33" fillId="4" borderId="1" xfId="4" applyFont="1" applyFill="1" applyBorder="1"/>
    <xf numFmtId="0" fontId="32" fillId="2" borderId="1" xfId="4" applyFont="1" applyFill="1" applyBorder="1"/>
    <xf numFmtId="0" fontId="19" fillId="3" borderId="36" xfId="4" applyFont="1" applyFill="1" applyBorder="1" applyAlignment="1">
      <alignment horizontal="center"/>
    </xf>
    <xf numFmtId="0" fontId="19" fillId="3" borderId="37" xfId="4" applyFont="1" applyFill="1" applyBorder="1" applyAlignment="1">
      <alignment horizontal="center"/>
    </xf>
    <xf numFmtId="0" fontId="16" fillId="4" borderId="37" xfId="4" applyFont="1" applyFill="1" applyBorder="1"/>
    <xf numFmtId="0" fontId="16" fillId="2" borderId="37" xfId="4" applyFont="1" applyFill="1" applyBorder="1"/>
    <xf numFmtId="0" fontId="16" fillId="2" borderId="1" xfId="4" applyFont="1" applyFill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4" fontId="32" fillId="2" borderId="1" xfId="4" applyNumberFormat="1" applyFont="1" applyFill="1" applyBorder="1"/>
    <xf numFmtId="164" fontId="34" fillId="0" borderId="1" xfId="4" applyNumberFormat="1" applyFont="1" applyBorder="1"/>
    <xf numFmtId="0" fontId="19" fillId="3" borderId="1" xfId="4" applyFont="1" applyFill="1" applyBorder="1"/>
    <xf numFmtId="164" fontId="19" fillId="3" borderId="1" xfId="4" applyNumberFormat="1" applyFont="1" applyFill="1" applyBorder="1"/>
    <xf numFmtId="0" fontId="16" fillId="2" borderId="1" xfId="4" applyFont="1" applyFill="1" applyBorder="1"/>
    <xf numFmtId="164" fontId="16" fillId="2" borderId="1" xfId="4" applyNumberFormat="1" applyFont="1" applyFill="1" applyBorder="1"/>
    <xf numFmtId="0" fontId="16" fillId="4" borderId="1" xfId="4" applyFont="1" applyFill="1" applyBorder="1"/>
    <xf numFmtId="0" fontId="12" fillId="4" borderId="1" xfId="4" applyFont="1" applyFill="1" applyBorder="1"/>
    <xf numFmtId="164" fontId="12" fillId="4" borderId="1" xfId="4" applyNumberFormat="1" applyFont="1" applyFill="1" applyBorder="1"/>
    <xf numFmtId="164" fontId="18" fillId="3" borderId="1" xfId="0" applyNumberFormat="1" applyFont="1" applyFill="1" applyBorder="1" applyAlignment="1">
      <alignment horizontal="center" wrapText="1"/>
    </xf>
    <xf numFmtId="0" fontId="11" fillId="0" borderId="37" xfId="0" applyFont="1" applyBorder="1" applyAlignment="1">
      <alignment horizontal="left"/>
    </xf>
    <xf numFmtId="42" fontId="11" fillId="0" borderId="37" xfId="0" applyNumberFormat="1" applyFont="1" applyBorder="1" applyAlignment="1">
      <alignment horizontal="center"/>
    </xf>
    <xf numFmtId="0" fontId="33" fillId="0" borderId="40" xfId="4" applyFont="1" applyBorder="1"/>
    <xf numFmtId="0" fontId="19" fillId="3" borderId="1" xfId="4" applyFont="1" applyFill="1" applyBorder="1" applyAlignment="1">
      <alignment wrapText="1"/>
    </xf>
    <xf numFmtId="164" fontId="11" fillId="0" borderId="40" xfId="3" applyNumberFormat="1" applyFont="1" applyBorder="1"/>
    <xf numFmtId="164" fontId="38" fillId="5" borderId="1" xfId="0" applyNumberFormat="1" applyFont="1" applyFill="1" applyBorder="1"/>
    <xf numFmtId="164" fontId="39" fillId="5" borderId="1" xfId="0" applyNumberFormat="1" applyFont="1" applyFill="1" applyBorder="1"/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wrapText="1"/>
    </xf>
    <xf numFmtId="0" fontId="11" fillId="3" borderId="43" xfId="0" applyFont="1" applyFill="1" applyBorder="1" applyAlignment="1">
      <alignment wrapText="1"/>
    </xf>
    <xf numFmtId="0" fontId="3" fillId="0" borderId="40" xfId="0" applyFont="1" applyBorder="1"/>
    <xf numFmtId="164" fontId="2" fillId="0" borderId="40" xfId="0" applyNumberFormat="1" applyFont="1" applyBorder="1"/>
    <xf numFmtId="0" fontId="10" fillId="0" borderId="40" xfId="1" applyFont="1" applyBorder="1" applyAlignment="1">
      <alignment horizontal="left" wrapText="1"/>
    </xf>
    <xf numFmtId="165" fontId="14" fillId="0" borderId="12" xfId="0" applyNumberFormat="1" applyFont="1" applyBorder="1" applyAlignment="1">
      <alignment horizontal="right" vertical="center" wrapText="1" indent="1"/>
    </xf>
    <xf numFmtId="164" fontId="14" fillId="0" borderId="13" xfId="0" applyNumberFormat="1" applyFont="1" applyBorder="1" applyAlignment="1">
      <alignment horizontal="right" vertical="center" wrapText="1" indent="1"/>
    </xf>
    <xf numFmtId="0" fontId="14" fillId="2" borderId="40" xfId="1" applyFont="1" applyFill="1" applyBorder="1" applyAlignment="1">
      <alignment horizontal="left" wrapText="1"/>
    </xf>
    <xf numFmtId="0" fontId="11" fillId="2" borderId="40" xfId="0" applyFont="1" applyFill="1" applyBorder="1"/>
    <xf numFmtId="164" fontId="42" fillId="2" borderId="40" xfId="0" applyNumberFormat="1" applyFont="1" applyFill="1" applyBorder="1"/>
    <xf numFmtId="0" fontId="13" fillId="2" borderId="40" xfId="0" applyFont="1" applyFill="1" applyBorder="1"/>
    <xf numFmtId="164" fontId="43" fillId="2" borderId="40" xfId="0" applyNumberFormat="1" applyFont="1" applyFill="1" applyBorder="1"/>
    <xf numFmtId="0" fontId="6" fillId="0" borderId="0" xfId="0" applyFont="1"/>
    <xf numFmtId="0" fontId="11" fillId="0" borderId="37" xfId="0" applyFont="1" applyBorder="1" applyAlignment="1">
      <alignment horizontal="left" wrapText="1"/>
    </xf>
    <xf numFmtId="0" fontId="11" fillId="0" borderId="43" xfId="0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42" fontId="11" fillId="0" borderId="43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64" fontId="11" fillId="0" borderId="45" xfId="3" applyNumberFormat="1" applyFont="1" applyBorder="1"/>
    <xf numFmtId="0" fontId="11" fillId="6" borderId="41" xfId="0" applyFont="1" applyFill="1" applyBorder="1" applyAlignment="1">
      <alignment vertical="center"/>
    </xf>
    <xf numFmtId="0" fontId="11" fillId="6" borderId="44" xfId="0" applyFont="1" applyFill="1" applyBorder="1" applyAlignment="1">
      <alignment vertical="center"/>
    </xf>
    <xf numFmtId="0" fontId="11" fillId="6" borderId="43" xfId="0" applyFont="1" applyFill="1" applyBorder="1" applyAlignment="1">
      <alignment vertical="center"/>
    </xf>
    <xf numFmtId="0" fontId="11" fillId="6" borderId="43" xfId="0" applyFont="1" applyFill="1" applyBorder="1" applyAlignment="1">
      <alignment horizontal="center" vertical="center"/>
    </xf>
    <xf numFmtId="164" fontId="11" fillId="6" borderId="43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19" fillId="3" borderId="37" xfId="4" applyFont="1" applyFill="1" applyBorder="1" applyAlignment="1">
      <alignment horizontal="center" wrapText="1"/>
    </xf>
    <xf numFmtId="0" fontId="16" fillId="2" borderId="45" xfId="4" applyFont="1" applyFill="1" applyBorder="1"/>
    <xf numFmtId="165" fontId="16" fillId="3" borderId="23" xfId="0" applyNumberFormat="1" applyFont="1" applyFill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 indent="1"/>
    </xf>
    <xf numFmtId="165" fontId="14" fillId="0" borderId="46" xfId="0" applyNumberFormat="1" applyFont="1" applyBorder="1" applyAlignment="1">
      <alignment horizontal="right" vertical="center" wrapText="1" indent="1"/>
    </xf>
    <xf numFmtId="165" fontId="12" fillId="0" borderId="46" xfId="0" applyNumberFormat="1" applyFont="1" applyBorder="1" applyAlignment="1">
      <alignment horizontal="right" vertical="center" wrapText="1" indent="1"/>
    </xf>
    <xf numFmtId="164" fontId="14" fillId="0" borderId="0" xfId="0" applyNumberFormat="1" applyFont="1" applyAlignment="1">
      <alignment vertical="center" wrapText="1"/>
    </xf>
    <xf numFmtId="164" fontId="12" fillId="0" borderId="46" xfId="0" applyNumberFormat="1" applyFont="1" applyBorder="1" applyAlignment="1">
      <alignment vertical="center" wrapText="1"/>
    </xf>
    <xf numFmtId="164" fontId="14" fillId="0" borderId="46" xfId="0" applyNumberFormat="1" applyFont="1" applyBorder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164" fontId="14" fillId="4" borderId="23" xfId="0" applyNumberFormat="1" applyFont="1" applyFill="1" applyBorder="1" applyAlignment="1">
      <alignment vertical="center" wrapText="1"/>
    </xf>
    <xf numFmtId="165" fontId="16" fillId="3" borderId="47" xfId="0" applyNumberFormat="1" applyFont="1" applyFill="1" applyBorder="1" applyAlignment="1">
      <alignment horizontal="center" vertical="center" wrapText="1"/>
    </xf>
    <xf numFmtId="164" fontId="16" fillId="3" borderId="39" xfId="0" applyNumberFormat="1" applyFont="1" applyFill="1" applyBorder="1" applyAlignment="1">
      <alignment horizontal="center" vertical="center" wrapText="1"/>
    </xf>
    <xf numFmtId="165" fontId="16" fillId="3" borderId="6" xfId="0" applyNumberFormat="1" applyFont="1" applyFill="1" applyBorder="1" applyAlignment="1">
      <alignment horizontal="center" vertical="center" wrapText="1"/>
    </xf>
    <xf numFmtId="164" fontId="12" fillId="4" borderId="48" xfId="0" applyNumberFormat="1" applyFont="1" applyFill="1" applyBorder="1" applyAlignment="1">
      <alignment vertical="center" wrapText="1"/>
    </xf>
    <xf numFmtId="164" fontId="11" fillId="4" borderId="49" xfId="0" applyNumberFormat="1" applyFont="1" applyFill="1" applyBorder="1"/>
    <xf numFmtId="164" fontId="12" fillId="4" borderId="50" xfId="0" applyNumberFormat="1" applyFont="1" applyFill="1" applyBorder="1" applyAlignment="1">
      <alignment vertical="center" wrapText="1"/>
    </xf>
    <xf numFmtId="164" fontId="16" fillId="2" borderId="51" xfId="0" applyNumberFormat="1" applyFont="1" applyFill="1" applyBorder="1" applyAlignment="1">
      <alignment vertical="center" wrapText="1"/>
    </xf>
    <xf numFmtId="164" fontId="14" fillId="0" borderId="52" xfId="0" applyNumberFormat="1" applyFont="1" applyBorder="1" applyAlignment="1">
      <alignment vertical="center" wrapText="1"/>
    </xf>
    <xf numFmtId="164" fontId="12" fillId="0" borderId="50" xfId="0" applyNumberFormat="1" applyFont="1" applyBorder="1" applyAlignment="1">
      <alignment vertical="center" wrapText="1"/>
    </xf>
    <xf numFmtId="164" fontId="14" fillId="0" borderId="50" xfId="0" applyNumberFormat="1" applyFont="1" applyBorder="1" applyAlignment="1">
      <alignment vertical="center" wrapText="1"/>
    </xf>
    <xf numFmtId="164" fontId="12" fillId="0" borderId="52" xfId="0" applyNumberFormat="1" applyFont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 wrapText="1"/>
    </xf>
    <xf numFmtId="165" fontId="16" fillId="0" borderId="38" xfId="0" applyNumberFormat="1" applyFont="1" applyBorder="1" applyAlignment="1">
      <alignment horizontal="center" vertical="center" wrapText="1"/>
    </xf>
    <xf numFmtId="164" fontId="11" fillId="4" borderId="50" xfId="0" applyNumberFormat="1" applyFont="1" applyFill="1" applyBorder="1"/>
    <xf numFmtId="49" fontId="12" fillId="4" borderId="53" xfId="0" applyNumberFormat="1" applyFont="1" applyFill="1" applyBorder="1" applyAlignment="1">
      <alignment horizontal="center" vertical="center" wrapText="1"/>
    </xf>
    <xf numFmtId="49" fontId="11" fillId="4" borderId="54" xfId="0" applyNumberFormat="1" applyFont="1" applyFill="1" applyBorder="1" applyAlignment="1">
      <alignment horizontal="center"/>
    </xf>
    <xf numFmtId="49" fontId="12" fillId="4" borderId="55" xfId="0" applyNumberFormat="1" applyFont="1" applyFill="1" applyBorder="1" applyAlignment="1">
      <alignment horizontal="center" vertical="center" wrapText="1"/>
    </xf>
    <xf numFmtId="49" fontId="14" fillId="4" borderId="55" xfId="0" applyNumberFormat="1" applyFont="1" applyFill="1" applyBorder="1" applyAlignment="1">
      <alignment horizontal="center" vertical="center" wrapText="1"/>
    </xf>
    <xf numFmtId="164" fontId="12" fillId="4" borderId="14" xfId="0" applyNumberFormat="1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49" fontId="12" fillId="0" borderId="14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49" fontId="14" fillId="0" borderId="55" xfId="0" applyNumberFormat="1" applyFont="1" applyBorder="1" applyAlignment="1">
      <alignment vertical="center" wrapText="1"/>
    </xf>
    <xf numFmtId="164" fontId="18" fillId="3" borderId="56" xfId="0" applyNumberFormat="1" applyFont="1" applyFill="1" applyBorder="1" applyAlignment="1">
      <alignment horizontal="center" wrapText="1"/>
    </xf>
    <xf numFmtId="164" fontId="11" fillId="0" borderId="56" xfId="0" applyNumberFormat="1" applyFont="1" applyBorder="1"/>
    <xf numFmtId="164" fontId="3" fillId="0" borderId="56" xfId="0" applyNumberFormat="1" applyFont="1" applyBorder="1"/>
    <xf numFmtId="164" fontId="2" fillId="0" borderId="56" xfId="0" applyNumberFormat="1" applyFont="1" applyBorder="1"/>
    <xf numFmtId="164" fontId="15" fillId="0" borderId="56" xfId="0" applyNumberFormat="1" applyFont="1" applyBorder="1"/>
    <xf numFmtId="164" fontId="2" fillId="4" borderId="56" xfId="0" applyNumberFormat="1" applyFont="1" applyFill="1" applyBorder="1"/>
    <xf numFmtId="164" fontId="9" fillId="0" borderId="56" xfId="0" applyNumberFormat="1" applyFont="1" applyBorder="1"/>
    <xf numFmtId="164" fontId="19" fillId="3" borderId="56" xfId="0" applyNumberFormat="1" applyFont="1" applyFill="1" applyBorder="1"/>
    <xf numFmtId="164" fontId="21" fillId="4" borderId="56" xfId="0" applyNumberFormat="1" applyFont="1" applyFill="1" applyBorder="1"/>
    <xf numFmtId="164" fontId="0" fillId="0" borderId="56" xfId="0" applyNumberFormat="1" applyBorder="1"/>
    <xf numFmtId="165" fontId="16" fillId="3" borderId="3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165" fontId="16" fillId="3" borderId="19" xfId="0" applyNumberFormat="1" applyFont="1" applyFill="1" applyBorder="1" applyAlignment="1">
      <alignment horizontal="center" vertical="center" wrapText="1"/>
    </xf>
    <xf numFmtId="165" fontId="16" fillId="3" borderId="2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/>
    </xf>
    <xf numFmtId="0" fontId="16" fillId="3" borderId="27" xfId="3" applyFont="1" applyFill="1" applyBorder="1" applyAlignment="1">
      <alignment horizontal="center" vertical="center"/>
    </xf>
    <xf numFmtId="0" fontId="36" fillId="3" borderId="25" xfId="3" applyFont="1" applyFill="1" applyBorder="1" applyAlignment="1">
      <alignment horizontal="center" vertical="center"/>
    </xf>
    <xf numFmtId="0" fontId="36" fillId="3" borderId="26" xfId="3" applyFont="1" applyFill="1" applyBorder="1" applyAlignment="1">
      <alignment horizontal="center" vertical="center"/>
    </xf>
    <xf numFmtId="164" fontId="37" fillId="3" borderId="34" xfId="3" applyNumberFormat="1" applyFont="1" applyFill="1" applyBorder="1" applyAlignment="1">
      <alignment horizontal="center"/>
    </xf>
    <xf numFmtId="164" fontId="37" fillId="3" borderId="2" xfId="3" applyNumberFormat="1" applyFont="1" applyFill="1" applyBorder="1" applyAlignment="1">
      <alignment horizontal="center"/>
    </xf>
    <xf numFmtId="0" fontId="19" fillId="3" borderId="35" xfId="4" applyFont="1" applyFill="1" applyBorder="1" applyAlignment="1">
      <alignment horizontal="center"/>
    </xf>
    <xf numFmtId="0" fontId="19" fillId="3" borderId="36" xfId="4" applyFont="1" applyFill="1" applyBorder="1" applyAlignment="1">
      <alignment horizontal="center"/>
    </xf>
    <xf numFmtId="0" fontId="19" fillId="3" borderId="37" xfId="4" applyFont="1" applyFill="1" applyBorder="1" applyAlignment="1">
      <alignment horizontal="center"/>
    </xf>
    <xf numFmtId="0" fontId="20" fillId="0" borderId="37" xfId="0" applyFont="1" applyBorder="1"/>
    <xf numFmtId="0" fontId="11" fillId="0" borderId="4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0" fontId="11" fillId="6" borderId="41" xfId="0" applyFont="1" applyFill="1" applyBorder="1" applyAlignment="1">
      <alignment vertical="center"/>
    </xf>
    <xf numFmtId="0" fontId="11" fillId="6" borderId="44" xfId="0" applyFont="1" applyFill="1" applyBorder="1" applyAlignment="1">
      <alignment vertical="center"/>
    </xf>
    <xf numFmtId="9" fontId="11" fillId="0" borderId="43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42" fontId="11" fillId="0" borderId="43" xfId="0" applyNumberFormat="1" applyFont="1" applyBorder="1" applyAlignment="1">
      <alignment horizontal="center" vertical="center" wrapText="1"/>
    </xf>
  </cellXfs>
  <cellStyles count="5">
    <cellStyle name="Normál" xfId="0" builtinId="0"/>
    <cellStyle name="Normál 2" xfId="2" xr:uid="{7B151250-6CDB-4AD2-8A2F-C935A005E758}"/>
    <cellStyle name="Normál 3" xfId="1" xr:uid="{9CCEF567-A124-4015-851E-55BD5A1300A3}"/>
    <cellStyle name="Normál 4" xfId="3" xr:uid="{D05F2D07-8556-4429-8805-5769637714CD}"/>
    <cellStyle name="Normál_Pénzátad." xfId="4" xr:uid="{02B0C022-5143-4495-BD01-7D5B2914E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F761-88EC-48EC-A4FA-51E77CA04CA0}">
  <dimension ref="A1:E116"/>
  <sheetViews>
    <sheetView tabSelected="1" zoomScale="70" zoomScaleNormal="70" workbookViewId="0"/>
  </sheetViews>
  <sheetFormatPr defaultColWidth="8.85546875" defaultRowHeight="15" x14ac:dyDescent="0.25"/>
  <cols>
    <col min="2" max="2" width="77" customWidth="1"/>
    <col min="3" max="4" width="30.7109375" style="3" bestFit="1" customWidth="1"/>
    <col min="5" max="5" width="14.85546875" bestFit="1" customWidth="1"/>
  </cols>
  <sheetData>
    <row r="1" spans="1:5" ht="42.6" customHeight="1" x14ac:dyDescent="0.3">
      <c r="A1" s="24" t="s">
        <v>0</v>
      </c>
      <c r="B1" s="35" t="s">
        <v>114</v>
      </c>
      <c r="C1" s="36" t="s">
        <v>323</v>
      </c>
      <c r="D1" s="145" t="s">
        <v>339</v>
      </c>
    </row>
    <row r="2" spans="1:5" ht="25.15" customHeight="1" x14ac:dyDescent="0.25">
      <c r="A2" s="5" t="s">
        <v>2</v>
      </c>
      <c r="B2" s="6" t="s">
        <v>11</v>
      </c>
      <c r="C2" s="7">
        <v>19583262</v>
      </c>
      <c r="D2" s="7">
        <v>20563262</v>
      </c>
      <c r="E2" s="3">
        <f>D2-C2</f>
        <v>980000</v>
      </c>
    </row>
    <row r="3" spans="1:5" ht="25.15" customHeight="1" x14ac:dyDescent="0.25">
      <c r="A3" s="5" t="s">
        <v>3</v>
      </c>
      <c r="B3" s="6" t="s">
        <v>12</v>
      </c>
      <c r="C3" s="7"/>
      <c r="D3" s="7"/>
      <c r="E3" s="3">
        <f t="shared" ref="E3:E66" si="0">D3-C3</f>
        <v>0</v>
      </c>
    </row>
    <row r="4" spans="1:5" ht="25.15" customHeight="1" x14ac:dyDescent="0.25">
      <c r="A4" s="8" t="s">
        <v>4</v>
      </c>
      <c r="B4" s="4" t="s">
        <v>13</v>
      </c>
      <c r="C4" s="7">
        <v>5267210</v>
      </c>
      <c r="D4" s="7">
        <v>5267210</v>
      </c>
      <c r="E4" s="3">
        <f t="shared" si="0"/>
        <v>0</v>
      </c>
    </row>
    <row r="5" spans="1:5" ht="15.75" x14ac:dyDescent="0.25">
      <c r="A5" s="8" t="s">
        <v>5</v>
      </c>
      <c r="B5" s="4" t="s">
        <v>14</v>
      </c>
      <c r="C5" s="7">
        <v>0</v>
      </c>
      <c r="D5" s="7">
        <v>0</v>
      </c>
      <c r="E5" s="3">
        <f t="shared" si="0"/>
        <v>0</v>
      </c>
    </row>
    <row r="6" spans="1:5" ht="26.25" x14ac:dyDescent="0.25">
      <c r="A6" s="5" t="s">
        <v>6</v>
      </c>
      <c r="B6" s="6" t="s">
        <v>15</v>
      </c>
      <c r="C6" s="9">
        <v>5267210</v>
      </c>
      <c r="D6" s="9">
        <v>5267210</v>
      </c>
      <c r="E6" s="3">
        <f t="shared" si="0"/>
        <v>0</v>
      </c>
    </row>
    <row r="7" spans="1:5" ht="25.15" customHeight="1" x14ac:dyDescent="0.25">
      <c r="A7" s="5" t="s">
        <v>7</v>
      </c>
      <c r="B7" s="6" t="s">
        <v>16</v>
      </c>
      <c r="C7" s="7">
        <v>2270000</v>
      </c>
      <c r="D7" s="7">
        <v>2270000</v>
      </c>
      <c r="E7" s="3">
        <f t="shared" si="0"/>
        <v>0</v>
      </c>
    </row>
    <row r="8" spans="1:5" ht="25.15" customHeight="1" x14ac:dyDescent="0.25">
      <c r="A8" s="5" t="s">
        <v>8</v>
      </c>
      <c r="B8" s="6" t="s">
        <v>17</v>
      </c>
      <c r="C8" s="7">
        <v>0</v>
      </c>
      <c r="D8" s="7">
        <v>0</v>
      </c>
      <c r="E8" s="3">
        <f t="shared" si="0"/>
        <v>0</v>
      </c>
    </row>
    <row r="9" spans="1:5" ht="25.15" customHeight="1" x14ac:dyDescent="0.25">
      <c r="A9" s="5" t="s">
        <v>9</v>
      </c>
      <c r="B9" s="6" t="s">
        <v>18</v>
      </c>
      <c r="C9" s="7">
        <v>0</v>
      </c>
      <c r="D9" s="7">
        <v>0</v>
      </c>
      <c r="E9" s="3">
        <f t="shared" si="0"/>
        <v>0</v>
      </c>
    </row>
    <row r="10" spans="1:5" ht="25.15" customHeight="1" x14ac:dyDescent="0.25">
      <c r="A10" s="10" t="s">
        <v>10</v>
      </c>
      <c r="B10" s="11" t="s">
        <v>19</v>
      </c>
      <c r="C10" s="12">
        <f>C2+C3+C6+C7+C8+C9</f>
        <v>27120472</v>
      </c>
      <c r="D10" s="12">
        <f>D2+D3+D6+D7+D8+D9</f>
        <v>28100472</v>
      </c>
      <c r="E10" s="3">
        <f t="shared" si="0"/>
        <v>980000</v>
      </c>
    </row>
    <row r="11" spans="1:5" ht="25.15" customHeight="1" x14ac:dyDescent="0.25">
      <c r="A11" s="5" t="s">
        <v>21</v>
      </c>
      <c r="B11" s="6" t="s">
        <v>20</v>
      </c>
      <c r="C11" s="13">
        <v>0</v>
      </c>
      <c r="D11" s="13">
        <v>0</v>
      </c>
      <c r="E11" s="3">
        <f t="shared" si="0"/>
        <v>0</v>
      </c>
    </row>
    <row r="12" spans="1:5" ht="25.15" customHeight="1" x14ac:dyDescent="0.25">
      <c r="A12" s="5" t="s">
        <v>22</v>
      </c>
      <c r="B12" s="6" t="s">
        <v>27</v>
      </c>
      <c r="C12" s="13">
        <v>0</v>
      </c>
      <c r="D12" s="13">
        <v>0</v>
      </c>
      <c r="E12" s="3">
        <f t="shared" si="0"/>
        <v>0</v>
      </c>
    </row>
    <row r="13" spans="1:5" ht="25.15" customHeight="1" x14ac:dyDescent="0.25">
      <c r="A13" s="5" t="s">
        <v>23</v>
      </c>
      <c r="B13" s="6" t="s">
        <v>28</v>
      </c>
      <c r="C13" s="13">
        <v>0</v>
      </c>
      <c r="D13" s="13">
        <v>0</v>
      </c>
      <c r="E13" s="3">
        <f t="shared" si="0"/>
        <v>0</v>
      </c>
    </row>
    <row r="14" spans="1:5" ht="25.15" customHeight="1" x14ac:dyDescent="0.25">
      <c r="A14" s="5" t="s">
        <v>24</v>
      </c>
      <c r="B14" s="6" t="s">
        <v>29</v>
      </c>
      <c r="C14" s="13">
        <v>0</v>
      </c>
      <c r="D14" s="13">
        <v>0</v>
      </c>
      <c r="E14" s="3">
        <f t="shared" si="0"/>
        <v>0</v>
      </c>
    </row>
    <row r="15" spans="1:5" ht="25.15" customHeight="1" x14ac:dyDescent="0.25">
      <c r="A15" s="5" t="s">
        <v>25</v>
      </c>
      <c r="B15" s="6" t="s">
        <v>30</v>
      </c>
      <c r="C15" s="13">
        <v>0</v>
      </c>
      <c r="D15" s="13">
        <v>17179876</v>
      </c>
      <c r="E15" s="3">
        <f t="shared" si="0"/>
        <v>17179876</v>
      </c>
    </row>
    <row r="16" spans="1:5" ht="25.15" customHeight="1" x14ac:dyDescent="0.25">
      <c r="A16" s="14" t="s">
        <v>26</v>
      </c>
      <c r="B16" s="15" t="s">
        <v>31</v>
      </c>
      <c r="C16" s="16">
        <f>C10+C11+C12+C13+C14+C15</f>
        <v>27120472</v>
      </c>
      <c r="D16" s="16">
        <f>D10+D11+D12+D13+D14+D15</f>
        <v>45280348</v>
      </c>
      <c r="E16" s="3">
        <f t="shared" si="0"/>
        <v>18159876</v>
      </c>
    </row>
    <row r="17" spans="1:5" ht="25.15" customHeight="1" x14ac:dyDescent="0.25">
      <c r="A17" s="5" t="s">
        <v>32</v>
      </c>
      <c r="B17" s="6" t="s">
        <v>38</v>
      </c>
      <c r="C17" s="13">
        <v>0</v>
      </c>
      <c r="D17" s="13">
        <v>0</v>
      </c>
      <c r="E17" s="3">
        <f t="shared" si="0"/>
        <v>0</v>
      </c>
    </row>
    <row r="18" spans="1:5" ht="25.15" customHeight="1" x14ac:dyDescent="0.25">
      <c r="A18" s="5" t="s">
        <v>33</v>
      </c>
      <c r="B18" s="6" t="s">
        <v>39</v>
      </c>
      <c r="C18" s="13">
        <v>0</v>
      </c>
      <c r="D18" s="13">
        <v>0</v>
      </c>
      <c r="E18" s="3">
        <f t="shared" si="0"/>
        <v>0</v>
      </c>
    </row>
    <row r="19" spans="1:5" ht="25.15" customHeight="1" x14ac:dyDescent="0.25">
      <c r="A19" s="5" t="s">
        <v>34</v>
      </c>
      <c r="B19" s="6" t="s">
        <v>40</v>
      </c>
      <c r="C19" s="13">
        <v>0</v>
      </c>
      <c r="D19" s="13">
        <v>0</v>
      </c>
      <c r="E19" s="3">
        <f t="shared" si="0"/>
        <v>0</v>
      </c>
    </row>
    <row r="20" spans="1:5" ht="25.15" customHeight="1" x14ac:dyDescent="0.25">
      <c r="A20" s="5" t="s">
        <v>35</v>
      </c>
      <c r="B20" s="6" t="s">
        <v>41</v>
      </c>
      <c r="C20" s="13">
        <v>0</v>
      </c>
      <c r="D20" s="13">
        <v>0</v>
      </c>
      <c r="E20" s="3">
        <f t="shared" si="0"/>
        <v>0</v>
      </c>
    </row>
    <row r="21" spans="1:5" ht="25.15" customHeight="1" x14ac:dyDescent="0.25">
      <c r="A21" s="5" t="s">
        <v>36</v>
      </c>
      <c r="B21" s="6" t="s">
        <v>42</v>
      </c>
      <c r="C21" s="13">
        <v>0</v>
      </c>
      <c r="D21" s="13">
        <v>4137477</v>
      </c>
      <c r="E21" s="3">
        <f t="shared" si="0"/>
        <v>4137477</v>
      </c>
    </row>
    <row r="22" spans="1:5" ht="25.15" customHeight="1" x14ac:dyDescent="0.25">
      <c r="A22" s="157"/>
      <c r="B22" s="159" t="s">
        <v>300</v>
      </c>
      <c r="C22" s="158">
        <v>0</v>
      </c>
      <c r="D22" s="158">
        <v>0</v>
      </c>
      <c r="E22" s="3">
        <f t="shared" si="0"/>
        <v>0</v>
      </c>
    </row>
    <row r="23" spans="1:5" ht="25.15" customHeight="1" x14ac:dyDescent="0.25">
      <c r="A23" s="14" t="s">
        <v>37</v>
      </c>
      <c r="B23" s="15" t="s">
        <v>43</v>
      </c>
      <c r="C23" s="16">
        <f>C17+C19+C18+C20+C21</f>
        <v>0</v>
      </c>
      <c r="D23" s="16">
        <f>D17+D19+D18+D20+D21</f>
        <v>4137477</v>
      </c>
      <c r="E23" s="3">
        <f t="shared" si="0"/>
        <v>4137477</v>
      </c>
    </row>
    <row r="24" spans="1:5" ht="25.15" customHeight="1" x14ac:dyDescent="0.25">
      <c r="A24" s="5" t="s">
        <v>44</v>
      </c>
      <c r="B24" s="6" t="s">
        <v>45</v>
      </c>
      <c r="C24" s="13">
        <v>13000000</v>
      </c>
      <c r="D24" s="13">
        <v>14500000</v>
      </c>
      <c r="E24" s="3">
        <f t="shared" si="0"/>
        <v>1500000</v>
      </c>
    </row>
    <row r="25" spans="1:5" ht="25.15" customHeight="1" x14ac:dyDescent="0.25">
      <c r="A25" s="5" t="s">
        <v>46</v>
      </c>
      <c r="B25" s="4" t="s">
        <v>47</v>
      </c>
      <c r="C25" s="13">
        <v>14000000</v>
      </c>
      <c r="D25" s="13">
        <v>25000000</v>
      </c>
      <c r="E25" s="3">
        <f t="shared" si="0"/>
        <v>11000000</v>
      </c>
    </row>
    <row r="26" spans="1:5" ht="25.15" customHeight="1" x14ac:dyDescent="0.25">
      <c r="A26" s="5" t="s">
        <v>48</v>
      </c>
      <c r="B26" s="4" t="s">
        <v>49</v>
      </c>
      <c r="C26" s="13">
        <v>0</v>
      </c>
      <c r="D26" s="13">
        <v>0</v>
      </c>
      <c r="E26" s="3">
        <f t="shared" si="0"/>
        <v>0</v>
      </c>
    </row>
    <row r="27" spans="1:5" ht="25.15" customHeight="1" x14ac:dyDescent="0.25">
      <c r="A27" s="5" t="s">
        <v>50</v>
      </c>
      <c r="B27" s="6" t="s">
        <v>51</v>
      </c>
      <c r="C27" s="13">
        <v>0</v>
      </c>
      <c r="D27" s="13">
        <v>0</v>
      </c>
      <c r="E27" s="3">
        <f t="shared" si="0"/>
        <v>0</v>
      </c>
    </row>
    <row r="28" spans="1:5" ht="25.15" customHeight="1" x14ac:dyDescent="0.25">
      <c r="A28" s="5" t="s">
        <v>52</v>
      </c>
      <c r="B28" s="6" t="s">
        <v>53</v>
      </c>
      <c r="C28" s="13">
        <v>200000</v>
      </c>
      <c r="D28" s="13">
        <v>240000</v>
      </c>
      <c r="E28" s="3">
        <f t="shared" si="0"/>
        <v>40000</v>
      </c>
    </row>
    <row r="29" spans="1:5" ht="25.15" customHeight="1" x14ac:dyDescent="0.25">
      <c r="A29" s="14" t="s">
        <v>54</v>
      </c>
      <c r="B29" s="15" t="s">
        <v>55</v>
      </c>
      <c r="C29" s="16">
        <f>C24+C27+C28+C25</f>
        <v>27200000</v>
      </c>
      <c r="D29" s="16">
        <f>D24+D27+D28+D25</f>
        <v>39740000</v>
      </c>
      <c r="E29" s="3">
        <f t="shared" si="0"/>
        <v>12540000</v>
      </c>
    </row>
    <row r="30" spans="1:5" ht="25.15" customHeight="1" x14ac:dyDescent="0.25">
      <c r="A30" s="5" t="s">
        <v>56</v>
      </c>
      <c r="B30" s="6" t="s">
        <v>68</v>
      </c>
      <c r="C30" s="13">
        <v>30000</v>
      </c>
      <c r="D30" s="13">
        <v>30000</v>
      </c>
      <c r="E30" s="3">
        <f t="shared" si="0"/>
        <v>0</v>
      </c>
    </row>
    <row r="31" spans="1:5" ht="25.15" customHeight="1" x14ac:dyDescent="0.25">
      <c r="A31" s="5" t="s">
        <v>57</v>
      </c>
      <c r="B31" s="6" t="s">
        <v>69</v>
      </c>
      <c r="C31" s="13">
        <v>0</v>
      </c>
      <c r="D31" s="13">
        <v>0</v>
      </c>
      <c r="E31" s="3">
        <f t="shared" si="0"/>
        <v>0</v>
      </c>
    </row>
    <row r="32" spans="1:5" ht="25.15" customHeight="1" x14ac:dyDescent="0.25">
      <c r="A32" s="5" t="s">
        <v>58</v>
      </c>
      <c r="B32" s="6" t="s">
        <v>70</v>
      </c>
      <c r="C32" s="13">
        <v>2564000</v>
      </c>
      <c r="D32" s="13">
        <v>2564000</v>
      </c>
      <c r="E32" s="3">
        <f t="shared" si="0"/>
        <v>0</v>
      </c>
    </row>
    <row r="33" spans="1:5" ht="25.15" customHeight="1" x14ac:dyDescent="0.25">
      <c r="A33" s="5" t="s">
        <v>59</v>
      </c>
      <c r="B33" s="6" t="s">
        <v>71</v>
      </c>
      <c r="C33" s="13">
        <v>0</v>
      </c>
      <c r="D33" s="13">
        <v>0</v>
      </c>
      <c r="E33" s="3">
        <f t="shared" si="0"/>
        <v>0</v>
      </c>
    </row>
    <row r="34" spans="1:5" ht="25.15" customHeight="1" x14ac:dyDescent="0.25">
      <c r="A34" s="5" t="s">
        <v>60</v>
      </c>
      <c r="B34" s="6" t="s">
        <v>72</v>
      </c>
      <c r="C34" s="13">
        <v>0</v>
      </c>
      <c r="D34" s="13">
        <v>105483</v>
      </c>
      <c r="E34" s="3">
        <f t="shared" si="0"/>
        <v>105483</v>
      </c>
    </row>
    <row r="35" spans="1:5" ht="25.15" customHeight="1" x14ac:dyDescent="0.25">
      <c r="A35" s="5" t="s">
        <v>61</v>
      </c>
      <c r="B35" s="6" t="s">
        <v>73</v>
      </c>
      <c r="C35" s="13">
        <v>0</v>
      </c>
      <c r="D35" s="13">
        <v>0</v>
      </c>
      <c r="E35" s="3">
        <f t="shared" si="0"/>
        <v>0</v>
      </c>
    </row>
    <row r="36" spans="1:5" ht="25.15" customHeight="1" x14ac:dyDescent="0.25">
      <c r="A36" s="5" t="s">
        <v>62</v>
      </c>
      <c r="B36" s="6" t="s">
        <v>67</v>
      </c>
      <c r="C36" s="13">
        <v>0</v>
      </c>
      <c r="D36" s="13">
        <v>334923</v>
      </c>
      <c r="E36" s="3">
        <f t="shared" si="0"/>
        <v>334923</v>
      </c>
    </row>
    <row r="37" spans="1:5" ht="25.15" customHeight="1" x14ac:dyDescent="0.25">
      <c r="A37" s="5" t="s">
        <v>63</v>
      </c>
      <c r="B37" s="6" t="s">
        <v>74</v>
      </c>
      <c r="C37" s="13">
        <v>0</v>
      </c>
      <c r="D37" s="13">
        <v>0</v>
      </c>
      <c r="E37" s="3">
        <f t="shared" si="0"/>
        <v>0</v>
      </c>
    </row>
    <row r="38" spans="1:5" ht="25.15" customHeight="1" x14ac:dyDescent="0.25">
      <c r="A38" s="5" t="s">
        <v>64</v>
      </c>
      <c r="B38" s="6" t="s">
        <v>75</v>
      </c>
      <c r="C38" s="13">
        <v>0</v>
      </c>
      <c r="D38" s="13">
        <v>59436</v>
      </c>
      <c r="E38" s="3">
        <f t="shared" si="0"/>
        <v>59436</v>
      </c>
    </row>
    <row r="39" spans="1:5" ht="25.15" customHeight="1" x14ac:dyDescent="0.25">
      <c r="A39" s="5" t="s">
        <v>65</v>
      </c>
      <c r="B39" s="6" t="s">
        <v>76</v>
      </c>
      <c r="C39" s="13">
        <v>0</v>
      </c>
      <c r="D39" s="13">
        <v>169173</v>
      </c>
      <c r="E39" s="3">
        <f t="shared" si="0"/>
        <v>169173</v>
      </c>
    </row>
    <row r="40" spans="1:5" ht="25.15" customHeight="1" x14ac:dyDescent="0.25">
      <c r="A40" s="14" t="s">
        <v>66</v>
      </c>
      <c r="B40" s="15" t="s">
        <v>77</v>
      </c>
      <c r="C40" s="16">
        <f>C30+C31+C32+C33+C34+C35+C36+C37+C38+C39</f>
        <v>2594000</v>
      </c>
      <c r="D40" s="16">
        <f>D30+D31+D32+D33+D34+D35+D36+D37+D38+D39</f>
        <v>3263015</v>
      </c>
      <c r="E40" s="3">
        <f t="shared" si="0"/>
        <v>669015</v>
      </c>
    </row>
    <row r="41" spans="1:5" ht="25.15" customHeight="1" x14ac:dyDescent="0.25">
      <c r="A41" s="5" t="s">
        <v>78</v>
      </c>
      <c r="B41" s="6" t="s">
        <v>85</v>
      </c>
      <c r="C41" s="13">
        <v>0</v>
      </c>
      <c r="D41" s="13">
        <v>0</v>
      </c>
      <c r="E41" s="3">
        <f t="shared" si="0"/>
        <v>0</v>
      </c>
    </row>
    <row r="42" spans="1:5" ht="25.15" customHeight="1" x14ac:dyDescent="0.25">
      <c r="A42" s="5" t="s">
        <v>79</v>
      </c>
      <c r="B42" s="6" t="s">
        <v>86</v>
      </c>
      <c r="C42" s="13">
        <v>0</v>
      </c>
      <c r="D42" s="13">
        <v>0</v>
      </c>
      <c r="E42" s="3">
        <f t="shared" si="0"/>
        <v>0</v>
      </c>
    </row>
    <row r="43" spans="1:5" ht="25.15" customHeight="1" x14ac:dyDescent="0.25">
      <c r="A43" s="5" t="s">
        <v>80</v>
      </c>
      <c r="B43" s="6" t="s">
        <v>87</v>
      </c>
      <c r="C43" s="13">
        <v>0</v>
      </c>
      <c r="D43" s="13">
        <v>0</v>
      </c>
      <c r="E43" s="3">
        <f t="shared" si="0"/>
        <v>0</v>
      </c>
    </row>
    <row r="44" spans="1:5" ht="25.15" customHeight="1" x14ac:dyDescent="0.25">
      <c r="A44" s="5" t="s">
        <v>81</v>
      </c>
      <c r="B44" s="6" t="s">
        <v>88</v>
      </c>
      <c r="C44" s="13">
        <v>0</v>
      </c>
      <c r="D44" s="13">
        <v>0</v>
      </c>
      <c r="E44" s="3">
        <f t="shared" si="0"/>
        <v>0</v>
      </c>
    </row>
    <row r="45" spans="1:5" ht="25.15" customHeight="1" x14ac:dyDescent="0.25">
      <c r="A45" s="5" t="s">
        <v>82</v>
      </c>
      <c r="B45" s="6" t="s">
        <v>89</v>
      </c>
      <c r="C45" s="13">
        <v>0</v>
      </c>
      <c r="D45" s="13">
        <v>0</v>
      </c>
      <c r="E45" s="3">
        <f t="shared" si="0"/>
        <v>0</v>
      </c>
    </row>
    <row r="46" spans="1:5" ht="25.15" customHeight="1" x14ac:dyDescent="0.25">
      <c r="A46" s="14" t="s">
        <v>83</v>
      </c>
      <c r="B46" s="15" t="s">
        <v>84</v>
      </c>
      <c r="C46" s="16">
        <f>C41+C43+C42+C44+C45</f>
        <v>0</v>
      </c>
      <c r="D46" s="16">
        <f>D41+D43+D42+D44+D45</f>
        <v>0</v>
      </c>
      <c r="E46" s="3">
        <f t="shared" si="0"/>
        <v>0</v>
      </c>
    </row>
    <row r="47" spans="1:5" ht="25.15" customHeight="1" x14ac:dyDescent="0.25">
      <c r="A47" s="5" t="s">
        <v>164</v>
      </c>
      <c r="B47" s="6" t="s">
        <v>170</v>
      </c>
      <c r="C47" s="13">
        <v>0</v>
      </c>
      <c r="D47" s="13">
        <v>0</v>
      </c>
      <c r="E47" s="3">
        <f t="shared" si="0"/>
        <v>0</v>
      </c>
    </row>
    <row r="48" spans="1:5" ht="25.15" customHeight="1" x14ac:dyDescent="0.25">
      <c r="A48" s="5" t="s">
        <v>165</v>
      </c>
      <c r="B48" s="6" t="s">
        <v>162</v>
      </c>
      <c r="C48" s="13">
        <v>0</v>
      </c>
      <c r="D48" s="13">
        <v>0</v>
      </c>
      <c r="E48" s="3">
        <f t="shared" si="0"/>
        <v>0</v>
      </c>
    </row>
    <row r="49" spans="1:5" ht="25.15" customHeight="1" x14ac:dyDescent="0.25">
      <c r="A49" s="5" t="s">
        <v>166</v>
      </c>
      <c r="B49" s="6" t="s">
        <v>171</v>
      </c>
      <c r="C49" s="13">
        <v>0</v>
      </c>
      <c r="D49" s="13">
        <v>0</v>
      </c>
      <c r="E49" s="3">
        <f t="shared" si="0"/>
        <v>0</v>
      </c>
    </row>
    <row r="50" spans="1:5" ht="25.15" customHeight="1" x14ac:dyDescent="0.25">
      <c r="A50" s="5" t="s">
        <v>167</v>
      </c>
      <c r="B50" s="6" t="s">
        <v>172</v>
      </c>
      <c r="C50" s="13">
        <v>0</v>
      </c>
      <c r="D50" s="13">
        <v>0</v>
      </c>
      <c r="E50" s="3">
        <f t="shared" si="0"/>
        <v>0</v>
      </c>
    </row>
    <row r="51" spans="1:5" ht="25.15" customHeight="1" x14ac:dyDescent="0.25">
      <c r="A51" s="5" t="s">
        <v>168</v>
      </c>
      <c r="B51" s="6" t="s">
        <v>173</v>
      </c>
      <c r="C51" s="13">
        <v>11248000</v>
      </c>
      <c r="D51" s="13">
        <v>0</v>
      </c>
      <c r="E51" s="3">
        <f t="shared" si="0"/>
        <v>-11248000</v>
      </c>
    </row>
    <row r="52" spans="1:5" ht="25.15" customHeight="1" x14ac:dyDescent="0.25">
      <c r="A52" s="14" t="s">
        <v>169</v>
      </c>
      <c r="B52" s="15" t="s">
        <v>163</v>
      </c>
      <c r="C52" s="16">
        <f>C47+C49+C48+C50+C51</f>
        <v>11248000</v>
      </c>
      <c r="D52" s="16">
        <f>D47+D49+D48+D50+D51</f>
        <v>0</v>
      </c>
      <c r="E52" s="3">
        <f t="shared" si="0"/>
        <v>-11248000</v>
      </c>
    </row>
    <row r="53" spans="1:5" ht="25.15" customHeight="1" x14ac:dyDescent="0.25">
      <c r="A53" s="5" t="s">
        <v>90</v>
      </c>
      <c r="B53" s="6" t="s">
        <v>96</v>
      </c>
      <c r="C53" s="13">
        <v>0</v>
      </c>
      <c r="D53" s="13">
        <v>0</v>
      </c>
      <c r="E53" s="3">
        <f t="shared" si="0"/>
        <v>0</v>
      </c>
    </row>
    <row r="54" spans="1:5" ht="25.15" customHeight="1" x14ac:dyDescent="0.25">
      <c r="A54" s="5" t="s">
        <v>91</v>
      </c>
      <c r="B54" s="6" t="s">
        <v>97</v>
      </c>
      <c r="C54" s="13">
        <v>0</v>
      </c>
      <c r="D54" s="13">
        <v>0</v>
      </c>
      <c r="E54" s="3">
        <f t="shared" si="0"/>
        <v>0</v>
      </c>
    </row>
    <row r="55" spans="1:5" ht="25.15" customHeight="1" x14ac:dyDescent="0.25">
      <c r="A55" s="5" t="s">
        <v>92</v>
      </c>
      <c r="B55" s="6" t="s">
        <v>98</v>
      </c>
      <c r="C55" s="13">
        <v>0</v>
      </c>
      <c r="D55" s="13">
        <v>0</v>
      </c>
      <c r="E55" s="3">
        <f t="shared" si="0"/>
        <v>0</v>
      </c>
    </row>
    <row r="56" spans="1:5" ht="25.15" customHeight="1" x14ac:dyDescent="0.25">
      <c r="A56" s="5" t="s">
        <v>93</v>
      </c>
      <c r="B56" s="6" t="s">
        <v>99</v>
      </c>
      <c r="C56" s="13">
        <v>0</v>
      </c>
      <c r="D56" s="13">
        <v>0</v>
      </c>
      <c r="E56" s="3">
        <f t="shared" si="0"/>
        <v>0</v>
      </c>
    </row>
    <row r="57" spans="1:5" ht="25.15" customHeight="1" x14ac:dyDescent="0.25">
      <c r="A57" s="5" t="s">
        <v>94</v>
      </c>
      <c r="B57" s="6" t="s">
        <v>100</v>
      </c>
      <c r="C57" s="13">
        <v>0</v>
      </c>
      <c r="D57" s="13">
        <v>603480</v>
      </c>
      <c r="E57" s="3">
        <f t="shared" si="0"/>
        <v>603480</v>
      </c>
    </row>
    <row r="58" spans="1:5" ht="25.15" customHeight="1" x14ac:dyDescent="0.25">
      <c r="A58" s="14" t="s">
        <v>95</v>
      </c>
      <c r="B58" s="15" t="s">
        <v>101</v>
      </c>
      <c r="C58" s="17">
        <f>C53+C54+C55+C56+C57</f>
        <v>0</v>
      </c>
      <c r="D58" s="17">
        <f>D53+D54+D55+D56+D57</f>
        <v>603480</v>
      </c>
      <c r="E58" s="3">
        <f t="shared" si="0"/>
        <v>603480</v>
      </c>
    </row>
    <row r="59" spans="1:5" ht="25.15" customHeight="1" x14ac:dyDescent="0.3">
      <c r="A59" s="18"/>
      <c r="B59" s="19" t="s">
        <v>102</v>
      </c>
      <c r="C59" s="20">
        <f>C16+C23+C29+C40+C46+C52+C58</f>
        <v>68162472</v>
      </c>
      <c r="D59" s="20">
        <f>D16+D23+D29+D40+D46+D52+D58</f>
        <v>93024320</v>
      </c>
      <c r="E59" s="3">
        <f t="shared" si="0"/>
        <v>24861848</v>
      </c>
    </row>
    <row r="60" spans="1:5" ht="25.15" customHeight="1" x14ac:dyDescent="0.25">
      <c r="A60" s="8" t="s">
        <v>104</v>
      </c>
      <c r="B60" s="4" t="s">
        <v>106</v>
      </c>
      <c r="C60" s="21">
        <v>70866861</v>
      </c>
      <c r="D60" s="21">
        <v>100673415</v>
      </c>
      <c r="E60" s="3">
        <f t="shared" si="0"/>
        <v>29806554</v>
      </c>
    </row>
    <row r="61" spans="1:5" ht="25.15" customHeight="1" x14ac:dyDescent="0.25">
      <c r="A61" s="5" t="s">
        <v>105</v>
      </c>
      <c r="B61" s="6" t="s">
        <v>103</v>
      </c>
      <c r="C61" s="22">
        <f>C60</f>
        <v>70866861</v>
      </c>
      <c r="D61" s="22">
        <v>100673415</v>
      </c>
      <c r="E61" s="3">
        <f t="shared" si="0"/>
        <v>29806554</v>
      </c>
    </row>
    <row r="62" spans="1:5" ht="25.15" customHeight="1" x14ac:dyDescent="0.25">
      <c r="A62" s="8" t="s">
        <v>107</v>
      </c>
      <c r="B62" s="4" t="s">
        <v>109</v>
      </c>
      <c r="C62" s="23">
        <v>0</v>
      </c>
      <c r="D62" s="23">
        <v>0</v>
      </c>
      <c r="E62" s="3">
        <f t="shared" si="0"/>
        <v>0</v>
      </c>
    </row>
    <row r="63" spans="1:5" ht="25.15" customHeight="1" x14ac:dyDescent="0.25">
      <c r="A63" s="8" t="s">
        <v>108</v>
      </c>
      <c r="B63" s="4" t="s">
        <v>110</v>
      </c>
      <c r="C63" s="23">
        <v>0</v>
      </c>
      <c r="D63" s="23">
        <v>0</v>
      </c>
      <c r="E63" s="3">
        <f t="shared" si="0"/>
        <v>0</v>
      </c>
    </row>
    <row r="64" spans="1:5" ht="25.15" customHeight="1" x14ac:dyDescent="0.25">
      <c r="A64" s="5" t="s">
        <v>111</v>
      </c>
      <c r="B64" s="6" t="s">
        <v>112</v>
      </c>
      <c r="C64" s="22">
        <v>0</v>
      </c>
      <c r="D64" s="22">
        <v>0</v>
      </c>
      <c r="E64" s="3">
        <f t="shared" si="0"/>
        <v>0</v>
      </c>
    </row>
    <row r="65" spans="1:5" ht="25.15" customHeight="1" x14ac:dyDescent="0.3">
      <c r="A65" s="24"/>
      <c r="B65" s="19" t="s">
        <v>113</v>
      </c>
      <c r="C65" s="25">
        <f>C61</f>
        <v>70866861</v>
      </c>
      <c r="D65" s="25">
        <f>D61</f>
        <v>100673415</v>
      </c>
      <c r="E65" s="3">
        <f t="shared" si="0"/>
        <v>29806554</v>
      </c>
    </row>
    <row r="66" spans="1:5" ht="25.15" customHeight="1" x14ac:dyDescent="0.3">
      <c r="A66" s="26"/>
      <c r="B66" s="27" t="s">
        <v>114</v>
      </c>
      <c r="C66" s="152">
        <f>C65+C59</f>
        <v>139029333</v>
      </c>
      <c r="D66" s="152">
        <f>D65+D59</f>
        <v>193697735</v>
      </c>
      <c r="E66" s="3">
        <f t="shared" si="0"/>
        <v>54668402</v>
      </c>
    </row>
    <row r="67" spans="1:5" s="32" customFormat="1" ht="25.15" customHeight="1" x14ac:dyDescent="0.3">
      <c r="A67" s="29"/>
      <c r="B67" s="30"/>
      <c r="C67" s="31"/>
      <c r="D67" s="31"/>
      <c r="E67" s="3">
        <f t="shared" ref="E67:E96" si="1">D67-C67</f>
        <v>0</v>
      </c>
    </row>
    <row r="68" spans="1:5" ht="42.6" customHeight="1" x14ac:dyDescent="0.3">
      <c r="A68" s="24" t="s">
        <v>0</v>
      </c>
      <c r="B68" s="35" t="s">
        <v>161</v>
      </c>
      <c r="C68" s="36" t="s">
        <v>323</v>
      </c>
      <c r="D68" s="145" t="s">
        <v>339</v>
      </c>
      <c r="E68" s="3" t="e">
        <f t="shared" si="1"/>
        <v>#VALUE!</v>
      </c>
    </row>
    <row r="69" spans="1:5" ht="25.15" customHeight="1" x14ac:dyDescent="0.25">
      <c r="A69" s="14" t="s">
        <v>115</v>
      </c>
      <c r="B69" s="15" t="s">
        <v>116</v>
      </c>
      <c r="C69" s="37">
        <v>22957300</v>
      </c>
      <c r="D69" s="37">
        <v>23407300</v>
      </c>
      <c r="E69" s="3">
        <f t="shared" si="1"/>
        <v>450000</v>
      </c>
    </row>
    <row r="70" spans="1:5" ht="25.15" customHeight="1" x14ac:dyDescent="0.25">
      <c r="A70" s="14" t="s">
        <v>117</v>
      </c>
      <c r="B70" s="15" t="s">
        <v>118</v>
      </c>
      <c r="C70" s="37">
        <v>3415500</v>
      </c>
      <c r="D70" s="37">
        <v>3415500</v>
      </c>
      <c r="E70" s="3">
        <f t="shared" si="1"/>
        <v>0</v>
      </c>
    </row>
    <row r="71" spans="1:5" ht="25.15" customHeight="1" x14ac:dyDescent="0.25">
      <c r="A71" s="14" t="s">
        <v>119</v>
      </c>
      <c r="B71" s="15" t="s">
        <v>120</v>
      </c>
      <c r="C71" s="37">
        <v>31029500</v>
      </c>
      <c r="D71" s="37">
        <f>32308774+3500000</f>
        <v>35808774</v>
      </c>
      <c r="E71" s="3">
        <f t="shared" si="1"/>
        <v>4779274</v>
      </c>
    </row>
    <row r="72" spans="1:5" ht="25.15" customHeight="1" x14ac:dyDescent="0.25">
      <c r="A72" s="14" t="s">
        <v>121</v>
      </c>
      <c r="B72" s="15" t="s">
        <v>122</v>
      </c>
      <c r="C72" s="37">
        <v>5267210</v>
      </c>
      <c r="D72" s="37">
        <v>5267210</v>
      </c>
      <c r="E72" s="3">
        <f t="shared" si="1"/>
        <v>0</v>
      </c>
    </row>
    <row r="73" spans="1:5" ht="25.15" customHeight="1" x14ac:dyDescent="0.25">
      <c r="A73" s="8" t="s">
        <v>123</v>
      </c>
      <c r="B73" s="4" t="s">
        <v>124</v>
      </c>
      <c r="C73" s="34">
        <v>0</v>
      </c>
      <c r="D73" s="34">
        <v>0</v>
      </c>
      <c r="E73" s="3">
        <f t="shared" si="1"/>
        <v>0</v>
      </c>
    </row>
    <row r="74" spans="1:5" ht="25.15" customHeight="1" x14ac:dyDescent="0.25">
      <c r="A74" s="8" t="s">
        <v>125</v>
      </c>
      <c r="B74" s="4" t="s">
        <v>126</v>
      </c>
      <c r="C74" s="34">
        <v>0</v>
      </c>
      <c r="D74" s="34">
        <v>0</v>
      </c>
      <c r="E74" s="3">
        <f t="shared" si="1"/>
        <v>0</v>
      </c>
    </row>
    <row r="75" spans="1:5" ht="25.15" customHeight="1" x14ac:dyDescent="0.25">
      <c r="A75" s="5" t="s">
        <v>127</v>
      </c>
      <c r="B75" s="6" t="s">
        <v>128</v>
      </c>
      <c r="C75" s="33">
        <f>C73+C74</f>
        <v>0</v>
      </c>
      <c r="D75" s="33">
        <v>0</v>
      </c>
      <c r="E75" s="3">
        <f t="shared" si="1"/>
        <v>0</v>
      </c>
    </row>
    <row r="76" spans="1:5" ht="25.15" customHeight="1" x14ac:dyDescent="0.25">
      <c r="A76" s="5" t="s">
        <v>129</v>
      </c>
      <c r="B76" s="6" t="s">
        <v>132</v>
      </c>
      <c r="C76" s="33">
        <f>'Működési kiadások'!C7</f>
        <v>24979155</v>
      </c>
      <c r="D76" s="33">
        <f>'Működési kiadások'!D7</f>
        <v>19385855</v>
      </c>
      <c r="E76" s="3">
        <f t="shared" si="1"/>
        <v>-5593300</v>
      </c>
    </row>
    <row r="77" spans="1:5" ht="25.15" customHeight="1" x14ac:dyDescent="0.25">
      <c r="A77" s="5" t="s">
        <v>130</v>
      </c>
      <c r="B77" s="6" t="s">
        <v>131</v>
      </c>
      <c r="C77" s="33">
        <v>1100000</v>
      </c>
      <c r="D77" s="33">
        <v>1100000</v>
      </c>
      <c r="E77" s="3">
        <f t="shared" si="1"/>
        <v>0</v>
      </c>
    </row>
    <row r="78" spans="1:5" ht="25.15" customHeight="1" x14ac:dyDescent="0.25">
      <c r="A78" s="5"/>
      <c r="B78" s="4" t="s">
        <v>133</v>
      </c>
      <c r="C78" s="34">
        <v>4000000</v>
      </c>
      <c r="D78" s="34">
        <f>'Működési kiadások'!D17</f>
        <v>46441763</v>
      </c>
      <c r="E78" s="3">
        <f t="shared" si="1"/>
        <v>42441763</v>
      </c>
    </row>
    <row r="79" spans="1:5" ht="25.15" customHeight="1" x14ac:dyDescent="0.25">
      <c r="A79" s="5"/>
      <c r="B79" s="4" t="s">
        <v>134</v>
      </c>
      <c r="C79" s="34">
        <v>0</v>
      </c>
      <c r="D79" s="34">
        <v>0</v>
      </c>
      <c r="E79" s="3">
        <f t="shared" si="1"/>
        <v>0</v>
      </c>
    </row>
    <row r="80" spans="1:5" ht="25.15" customHeight="1" x14ac:dyDescent="0.25">
      <c r="A80" s="5" t="s">
        <v>135</v>
      </c>
      <c r="B80" s="6" t="s">
        <v>136</v>
      </c>
      <c r="C80" s="33">
        <f>C78+C79</f>
        <v>4000000</v>
      </c>
      <c r="D80" s="33">
        <v>49941763</v>
      </c>
      <c r="E80" s="3">
        <f t="shared" si="1"/>
        <v>45941763</v>
      </c>
    </row>
    <row r="81" spans="1:5" ht="25.15" customHeight="1" x14ac:dyDescent="0.25">
      <c r="A81" s="14" t="s">
        <v>137</v>
      </c>
      <c r="B81" s="15" t="s">
        <v>138</v>
      </c>
      <c r="C81" s="37">
        <f>C76+C77+C78+C75</f>
        <v>30079155</v>
      </c>
      <c r="D81" s="37">
        <f>D76+D77+D78+D75</f>
        <v>66927618</v>
      </c>
      <c r="E81" s="3">
        <f t="shared" si="1"/>
        <v>36848463</v>
      </c>
    </row>
    <row r="82" spans="1:5" ht="25.15" customHeight="1" x14ac:dyDescent="0.25">
      <c r="A82" s="14" t="s">
        <v>139</v>
      </c>
      <c r="B82" s="15" t="s">
        <v>140</v>
      </c>
      <c r="C82" s="37">
        <f>'Beruházás, felújítás'!B12</f>
        <v>902850</v>
      </c>
      <c r="D82" s="37">
        <f>'Beruházás, felújítás'!D12</f>
        <v>902850</v>
      </c>
      <c r="E82" s="3">
        <f t="shared" si="1"/>
        <v>0</v>
      </c>
    </row>
    <row r="83" spans="1:5" s="167" customFormat="1" ht="25.15" customHeight="1" x14ac:dyDescent="0.25">
      <c r="A83" s="165"/>
      <c r="B83" s="162" t="s">
        <v>303</v>
      </c>
      <c r="C83" s="166"/>
      <c r="D83" s="166"/>
      <c r="E83" s="3">
        <f t="shared" si="1"/>
        <v>0</v>
      </c>
    </row>
    <row r="84" spans="1:5" ht="25.15" customHeight="1" x14ac:dyDescent="0.25">
      <c r="A84" s="14" t="s">
        <v>141</v>
      </c>
      <c r="B84" s="15" t="s">
        <v>142</v>
      </c>
      <c r="C84" s="37">
        <f>'Beruházás, felújítás'!C12</f>
        <v>44293000</v>
      </c>
      <c r="D84" s="37">
        <f>'Beruházás, felújítás'!E12</f>
        <v>51430477</v>
      </c>
      <c r="E84" s="3">
        <f t="shared" si="1"/>
        <v>7137477</v>
      </c>
    </row>
    <row r="85" spans="1:5" ht="25.15" customHeight="1" x14ac:dyDescent="0.25">
      <c r="A85" s="163"/>
      <c r="B85" s="162" t="s">
        <v>304</v>
      </c>
      <c r="C85" s="164">
        <v>33000000</v>
      </c>
      <c r="D85" s="164">
        <v>36000000</v>
      </c>
      <c r="E85" s="3">
        <f t="shared" si="1"/>
        <v>3000000</v>
      </c>
    </row>
    <row r="86" spans="1:5" ht="25.15" customHeight="1" x14ac:dyDescent="0.25">
      <c r="A86" s="5" t="s">
        <v>143</v>
      </c>
      <c r="B86" s="6" t="s">
        <v>144</v>
      </c>
      <c r="C86" s="33">
        <v>0</v>
      </c>
      <c r="D86" s="33">
        <v>0</v>
      </c>
      <c r="E86" s="3">
        <f t="shared" si="1"/>
        <v>0</v>
      </c>
    </row>
    <row r="87" spans="1:5" ht="25.15" customHeight="1" x14ac:dyDescent="0.25">
      <c r="A87" s="5" t="s">
        <v>145</v>
      </c>
      <c r="B87" s="6" t="s">
        <v>146</v>
      </c>
      <c r="C87" s="33">
        <v>0</v>
      </c>
      <c r="D87" s="33">
        <f>'Működési kiadások'!D19</f>
        <v>5453188</v>
      </c>
      <c r="E87" s="3">
        <f t="shared" si="1"/>
        <v>5453188</v>
      </c>
    </row>
    <row r="88" spans="1:5" ht="25.15" customHeight="1" x14ac:dyDescent="0.25">
      <c r="A88" s="5" t="s">
        <v>147</v>
      </c>
      <c r="B88" s="6" t="s">
        <v>148</v>
      </c>
      <c r="C88" s="33">
        <v>0</v>
      </c>
      <c r="D88" s="33">
        <v>0</v>
      </c>
      <c r="E88" s="3">
        <f t="shared" si="1"/>
        <v>0</v>
      </c>
    </row>
    <row r="89" spans="1:5" ht="25.15" customHeight="1" x14ac:dyDescent="0.25">
      <c r="A89" s="5" t="s">
        <v>149</v>
      </c>
      <c r="B89" s="6" t="s">
        <v>150</v>
      </c>
      <c r="C89" s="33">
        <v>0</v>
      </c>
      <c r="D89" s="33">
        <v>0</v>
      </c>
      <c r="E89" s="3">
        <f t="shared" si="1"/>
        <v>0</v>
      </c>
    </row>
    <row r="90" spans="1:5" ht="25.15" customHeight="1" x14ac:dyDescent="0.25">
      <c r="A90" s="14" t="s">
        <v>151</v>
      </c>
      <c r="B90" s="15" t="s">
        <v>152</v>
      </c>
      <c r="C90" s="37">
        <f>C86+C87+C88+C89</f>
        <v>0</v>
      </c>
      <c r="D90" s="37">
        <f>D87</f>
        <v>5453188</v>
      </c>
      <c r="E90" s="3">
        <f t="shared" si="1"/>
        <v>5453188</v>
      </c>
    </row>
    <row r="91" spans="1:5" ht="25.15" customHeight="1" x14ac:dyDescent="0.3">
      <c r="A91" s="18"/>
      <c r="B91" s="19" t="s">
        <v>153</v>
      </c>
      <c r="C91" s="20">
        <f>C69+C70+C71+C72+C81+C82+C84+C90</f>
        <v>137944515</v>
      </c>
      <c r="D91" s="20">
        <f>D69+D70+D71+D72+D81+D82+D84+D90</f>
        <v>192612917</v>
      </c>
      <c r="E91" s="3">
        <f t="shared" si="1"/>
        <v>54668402</v>
      </c>
    </row>
    <row r="92" spans="1:5" ht="25.15" customHeight="1" x14ac:dyDescent="0.25">
      <c r="A92" s="5" t="s">
        <v>154</v>
      </c>
      <c r="B92" s="6" t="s">
        <v>155</v>
      </c>
      <c r="C92" s="33">
        <v>1084818</v>
      </c>
      <c r="D92" s="33">
        <v>1084818</v>
      </c>
      <c r="E92" s="3">
        <f t="shared" si="1"/>
        <v>0</v>
      </c>
    </row>
    <row r="93" spans="1:5" ht="25.15" customHeight="1" x14ac:dyDescent="0.25">
      <c r="A93" s="5" t="s">
        <v>156</v>
      </c>
      <c r="B93" s="6" t="s">
        <v>157</v>
      </c>
      <c r="C93" s="33">
        <v>0</v>
      </c>
      <c r="D93" s="33">
        <v>0</v>
      </c>
      <c r="E93" s="3">
        <f t="shared" si="1"/>
        <v>0</v>
      </c>
    </row>
    <row r="94" spans="1:5" ht="25.15" customHeight="1" x14ac:dyDescent="0.25">
      <c r="A94" s="14" t="s">
        <v>158</v>
      </c>
      <c r="B94" s="15" t="s">
        <v>159</v>
      </c>
      <c r="C94" s="37">
        <f>C92</f>
        <v>1084818</v>
      </c>
      <c r="D94" s="37">
        <f>D92</f>
        <v>1084818</v>
      </c>
      <c r="E94" s="3">
        <f t="shared" si="1"/>
        <v>0</v>
      </c>
    </row>
    <row r="95" spans="1:5" ht="25.15" customHeight="1" x14ac:dyDescent="0.3">
      <c r="A95" s="18"/>
      <c r="B95" s="19" t="s">
        <v>160</v>
      </c>
      <c r="C95" s="20">
        <f>C94</f>
        <v>1084818</v>
      </c>
      <c r="D95" s="20">
        <f>D94</f>
        <v>1084818</v>
      </c>
      <c r="E95" s="3">
        <f t="shared" si="1"/>
        <v>0</v>
      </c>
    </row>
    <row r="96" spans="1:5" ht="25.15" customHeight="1" x14ac:dyDescent="0.35">
      <c r="A96" s="26"/>
      <c r="B96" s="27" t="s">
        <v>161</v>
      </c>
      <c r="C96" s="151">
        <f>C91+C95</f>
        <v>139029333</v>
      </c>
      <c r="D96" s="151">
        <f>D91+D95</f>
        <v>193697735</v>
      </c>
      <c r="E96" s="3">
        <f t="shared" si="1"/>
        <v>54668402</v>
      </c>
    </row>
    <row r="97" spans="1:4" ht="25.15" customHeight="1" x14ac:dyDescent="0.25">
      <c r="A97" s="5"/>
      <c r="B97" s="6"/>
      <c r="C97" s="33"/>
      <c r="D97" s="33"/>
    </row>
    <row r="98" spans="1:4" ht="25.15" customHeight="1" x14ac:dyDescent="0.25">
      <c r="A98" s="5"/>
      <c r="B98" s="6"/>
      <c r="C98" s="33"/>
      <c r="D98" s="33"/>
    </row>
    <row r="99" spans="1:4" ht="25.15" customHeight="1" x14ac:dyDescent="0.25">
      <c r="A99" s="5"/>
      <c r="B99" s="6"/>
      <c r="C99" s="33"/>
      <c r="D99" s="33"/>
    </row>
    <row r="100" spans="1:4" ht="25.15" customHeight="1" x14ac:dyDescent="0.25">
      <c r="A100" s="5"/>
      <c r="B100" s="6"/>
      <c r="C100" s="33"/>
      <c r="D100" s="33"/>
    </row>
    <row r="101" spans="1:4" ht="25.15" customHeight="1" x14ac:dyDescent="0.25">
      <c r="A101" s="5"/>
      <c r="B101" s="6"/>
      <c r="C101" s="33"/>
      <c r="D101" s="33"/>
    </row>
    <row r="102" spans="1:4" ht="25.15" customHeight="1" x14ac:dyDescent="0.25">
      <c r="A102" s="5"/>
      <c r="B102" s="6"/>
      <c r="C102" s="33"/>
      <c r="D102" s="33"/>
    </row>
    <row r="103" spans="1:4" ht="25.15" customHeight="1" x14ac:dyDescent="0.25">
      <c r="A103" s="5"/>
      <c r="B103" s="6"/>
      <c r="C103" s="33"/>
      <c r="D103" s="33"/>
    </row>
    <row r="104" spans="1:4" ht="25.15" customHeight="1" x14ac:dyDescent="0.25">
      <c r="A104" s="5"/>
      <c r="B104" s="6"/>
      <c r="C104" s="33"/>
      <c r="D104" s="33"/>
    </row>
    <row r="105" spans="1:4" ht="25.15" customHeight="1" x14ac:dyDescent="0.25">
      <c r="A105" s="5"/>
      <c r="B105" s="6"/>
      <c r="C105" s="33"/>
      <c r="D105" s="33"/>
    </row>
    <row r="106" spans="1:4" ht="25.15" customHeight="1" x14ac:dyDescent="0.25">
      <c r="A106" s="5"/>
      <c r="B106" s="6"/>
      <c r="C106" s="33"/>
      <c r="D106" s="33"/>
    </row>
    <row r="107" spans="1:4" ht="25.15" customHeight="1" x14ac:dyDescent="0.25">
      <c r="A107" s="5"/>
      <c r="B107" s="6"/>
      <c r="C107" s="33"/>
      <c r="D107" s="33"/>
    </row>
    <row r="108" spans="1:4" ht="25.15" customHeight="1" x14ac:dyDescent="0.25">
      <c r="A108" s="5"/>
      <c r="B108" s="6"/>
      <c r="C108" s="33"/>
      <c r="D108" s="33"/>
    </row>
    <row r="109" spans="1:4" ht="25.15" customHeight="1" x14ac:dyDescent="0.25">
      <c r="A109" s="5"/>
      <c r="B109" s="6"/>
      <c r="C109" s="33"/>
      <c r="D109" s="33"/>
    </row>
    <row r="110" spans="1:4" ht="25.15" customHeight="1" x14ac:dyDescent="0.25">
      <c r="A110" s="5"/>
      <c r="B110" s="6"/>
      <c r="C110" s="33"/>
      <c r="D110" s="33"/>
    </row>
    <row r="111" spans="1:4" ht="30" customHeight="1" x14ac:dyDescent="0.25">
      <c r="A111" s="5"/>
      <c r="B111" s="6"/>
      <c r="C111" s="33"/>
      <c r="D111" s="33"/>
    </row>
    <row r="112" spans="1:4" ht="30" customHeight="1" x14ac:dyDescent="0.25">
      <c r="A112" s="5"/>
      <c r="B112" s="6"/>
      <c r="C112" s="33"/>
      <c r="D112" s="33"/>
    </row>
    <row r="113" spans="1:4" ht="30" customHeight="1" x14ac:dyDescent="0.25">
      <c r="A113" s="5"/>
      <c r="B113" s="6"/>
      <c r="C113" s="33"/>
      <c r="D113" s="33"/>
    </row>
    <row r="114" spans="1:4" x14ac:dyDescent="0.25">
      <c r="A114" s="5"/>
      <c r="B114" s="6"/>
      <c r="C114" s="33"/>
      <c r="D114" s="33"/>
    </row>
    <row r="115" spans="1:4" x14ac:dyDescent="0.25">
      <c r="A115" s="5"/>
      <c r="B115" s="6"/>
      <c r="C115" s="33"/>
      <c r="D115" s="33"/>
    </row>
    <row r="116" spans="1:4" x14ac:dyDescent="0.25">
      <c r="A116" s="5"/>
      <c r="B116" s="6"/>
      <c r="C116" s="33"/>
      <c r="D116" s="33"/>
    </row>
  </sheetData>
  <pageMargins left="0.70866141732283472" right="0.70866141732283472" top="0.74803149606299213" bottom="0.74803149606299213" header="0.31496062992125984" footer="0.31496062992125984"/>
  <pageSetup paperSize="8" scale="53" fitToHeight="2" orientation="portrait" r:id="rId1"/>
  <headerFooter>
    <oddHeader>&amp;C&amp;"Times New Roman,Félkövér"&amp;14
Újrónafő Község Önkormányzat
Bevétel,kiadás összesen &amp;R&amp;"Times New Roman,Normál" 1. melléklet
adatok Ft-ban</oddHeader>
  </headerFooter>
  <rowBreaks count="1" manualBreakCount="1">
    <brk id="6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9FED-AC00-4FE8-9B32-F81644CD34B9}">
  <sheetPr>
    <pageSetUpPr fitToPage="1"/>
  </sheetPr>
  <dimension ref="A1:H56"/>
  <sheetViews>
    <sheetView zoomScale="60" zoomScaleNormal="60" workbookViewId="0"/>
  </sheetViews>
  <sheetFormatPr defaultRowHeight="15" x14ac:dyDescent="0.25"/>
  <cols>
    <col min="1" max="1" width="9.140625" bestFit="1" customWidth="1"/>
    <col min="2" max="2" width="65.7109375" customWidth="1"/>
    <col min="3" max="4" width="25.7109375" customWidth="1"/>
    <col min="5" max="5" width="12.7109375" customWidth="1"/>
    <col min="6" max="6" width="65.7109375" customWidth="1"/>
    <col min="7" max="8" width="25.7109375" style="3" customWidth="1"/>
  </cols>
  <sheetData>
    <row r="1" spans="1:8" ht="15.75" x14ac:dyDescent="0.25">
      <c r="A1" s="38"/>
      <c r="B1" s="228"/>
      <c r="C1" s="228"/>
      <c r="D1" s="228"/>
      <c r="E1" s="228"/>
      <c r="F1" s="228"/>
      <c r="G1" s="228"/>
      <c r="H1" s="181"/>
    </row>
    <row r="2" spans="1:8" ht="15.75" thickBot="1" x14ac:dyDescent="0.3">
      <c r="A2" s="38"/>
      <c r="B2" s="39"/>
      <c r="C2" s="38"/>
      <c r="D2" s="38"/>
      <c r="E2" s="38"/>
      <c r="F2" s="38"/>
      <c r="G2" s="111"/>
      <c r="H2" s="111"/>
    </row>
    <row r="3" spans="1:8" ht="15" customHeight="1" thickBot="1" x14ac:dyDescent="0.3">
      <c r="A3" s="227" t="s">
        <v>234</v>
      </c>
      <c r="B3" s="229" t="s">
        <v>177</v>
      </c>
      <c r="C3" s="230"/>
      <c r="D3" s="232"/>
      <c r="E3" s="227" t="s">
        <v>234</v>
      </c>
      <c r="F3" s="229" t="s">
        <v>178</v>
      </c>
      <c r="G3" s="230"/>
      <c r="H3" s="231"/>
    </row>
    <row r="4" spans="1:8" ht="32.25" thickBot="1" x14ac:dyDescent="0.3">
      <c r="A4" s="227"/>
      <c r="B4" s="62" t="s">
        <v>1</v>
      </c>
      <c r="C4" s="63" t="s">
        <v>335</v>
      </c>
      <c r="D4" s="184" t="s">
        <v>345</v>
      </c>
      <c r="E4" s="227"/>
      <c r="F4" s="62" t="s">
        <v>1</v>
      </c>
      <c r="G4" s="112" t="s">
        <v>335</v>
      </c>
      <c r="H4" s="77" t="s">
        <v>345</v>
      </c>
    </row>
    <row r="5" spans="1:8" ht="16.5" thickBot="1" x14ac:dyDescent="0.3">
      <c r="A5" s="42">
        <v>1</v>
      </c>
      <c r="B5" s="40">
        <v>2</v>
      </c>
      <c r="C5" s="41" t="s">
        <v>179</v>
      </c>
      <c r="D5" s="206" t="s">
        <v>184</v>
      </c>
      <c r="E5" s="42" t="s">
        <v>186</v>
      </c>
      <c r="F5" s="40" t="s">
        <v>187</v>
      </c>
      <c r="G5" s="113" t="s">
        <v>188</v>
      </c>
      <c r="H5" s="113" t="s">
        <v>189</v>
      </c>
    </row>
    <row r="6" spans="1:8" ht="25.15" customHeight="1" x14ac:dyDescent="0.25">
      <c r="A6" s="50" t="s">
        <v>180</v>
      </c>
      <c r="B6" s="49" t="s">
        <v>228</v>
      </c>
      <c r="C6" s="197">
        <f>Önkormányzat!C16</f>
        <v>27120472</v>
      </c>
      <c r="D6" s="197">
        <f>Önkormányzat!D16</f>
        <v>45280348</v>
      </c>
      <c r="E6" s="208" t="s">
        <v>180</v>
      </c>
      <c r="F6" s="68" t="s">
        <v>116</v>
      </c>
      <c r="G6" s="58">
        <f>Önkormányzat!C69</f>
        <v>22957300</v>
      </c>
      <c r="H6" s="58">
        <f>Önkormányzat!D69</f>
        <v>23407300</v>
      </c>
    </row>
    <row r="7" spans="1:8" ht="25.15" customHeight="1" x14ac:dyDescent="0.25">
      <c r="A7" s="74" t="s">
        <v>250</v>
      </c>
      <c r="B7" s="73" t="s">
        <v>254</v>
      </c>
      <c r="C7" s="198">
        <v>0</v>
      </c>
      <c r="D7" s="207">
        <v>11248000</v>
      </c>
      <c r="E7" s="209" t="s">
        <v>181</v>
      </c>
      <c r="F7" s="52" t="s">
        <v>182</v>
      </c>
      <c r="G7" s="59">
        <f>Önkormányzat!C70</f>
        <v>3415500</v>
      </c>
      <c r="H7" s="59">
        <f>Önkormányzat!D70</f>
        <v>3415500</v>
      </c>
    </row>
    <row r="8" spans="1:8" ht="25.15" customHeight="1" x14ac:dyDescent="0.25">
      <c r="A8" s="50" t="s">
        <v>181</v>
      </c>
      <c r="B8" s="49" t="s">
        <v>229</v>
      </c>
      <c r="C8" s="198">
        <f>Önkormányzat!C29</f>
        <v>27200000</v>
      </c>
      <c r="D8" s="198">
        <f>Önkormányzat!D29</f>
        <v>39740000</v>
      </c>
      <c r="E8" s="209">
        <v>3</v>
      </c>
      <c r="F8" s="52" t="s">
        <v>183</v>
      </c>
      <c r="G8" s="59">
        <f>Önkormányzat!C71</f>
        <v>31029500</v>
      </c>
      <c r="H8" s="59">
        <f>Önkormányzat!D71</f>
        <v>35808774</v>
      </c>
    </row>
    <row r="9" spans="1:8" ht="25.15" customHeight="1" x14ac:dyDescent="0.25">
      <c r="A9" s="50" t="s">
        <v>179</v>
      </c>
      <c r="B9" s="49" t="s">
        <v>230</v>
      </c>
      <c r="C9" s="198">
        <f>Önkormányzat!C40</f>
        <v>2594000</v>
      </c>
      <c r="D9" s="198">
        <f>Önkormányzat!D40</f>
        <v>3263015</v>
      </c>
      <c r="E9" s="209">
        <v>4</v>
      </c>
      <c r="F9" s="52" t="s">
        <v>185</v>
      </c>
      <c r="G9" s="59">
        <f>Önkormányzat!C72</f>
        <v>5267210</v>
      </c>
      <c r="H9" s="59">
        <f>Önkormányzat!D72</f>
        <v>5267210</v>
      </c>
    </row>
    <row r="10" spans="1:8" ht="25.15" customHeight="1" x14ac:dyDescent="0.25">
      <c r="A10" s="51" t="s">
        <v>184</v>
      </c>
      <c r="B10" s="49" t="s">
        <v>231</v>
      </c>
      <c r="C10" s="199">
        <f>Önkormányzat!C52</f>
        <v>11248000</v>
      </c>
      <c r="D10" s="199">
        <v>0</v>
      </c>
      <c r="E10" s="210" t="s">
        <v>186</v>
      </c>
      <c r="F10" s="52" t="s">
        <v>138</v>
      </c>
      <c r="G10" s="59">
        <f>Önkormányzat!C81</f>
        <v>30079155</v>
      </c>
      <c r="H10" s="59">
        <f>Önkormányzat!D81</f>
        <v>66927618</v>
      </c>
    </row>
    <row r="11" spans="1:8" ht="25.15" customHeight="1" x14ac:dyDescent="0.25">
      <c r="A11" s="72" t="s">
        <v>251</v>
      </c>
      <c r="B11" s="73" t="s">
        <v>301</v>
      </c>
      <c r="C11" s="198">
        <v>11248000</v>
      </c>
      <c r="D11" s="198">
        <v>0</v>
      </c>
      <c r="E11" s="211" t="s">
        <v>252</v>
      </c>
      <c r="F11" s="53" t="s">
        <v>255</v>
      </c>
      <c r="G11" s="59">
        <f>Önkormányzat!C80</f>
        <v>4000000</v>
      </c>
      <c r="H11" s="59">
        <f>Önkormányzat!D80</f>
        <v>49941763</v>
      </c>
    </row>
    <row r="12" spans="1:8" ht="25.15" customHeight="1" thickBot="1" x14ac:dyDescent="0.3">
      <c r="A12" s="75"/>
      <c r="B12" s="76"/>
      <c r="C12" s="199"/>
      <c r="D12" s="199"/>
      <c r="E12" s="212"/>
      <c r="F12" s="65"/>
      <c r="G12" s="60"/>
      <c r="H12" s="60"/>
    </row>
    <row r="13" spans="1:8" ht="25.15" customHeight="1" thickBot="1" x14ac:dyDescent="0.3">
      <c r="A13" s="81">
        <v>6</v>
      </c>
      <c r="B13" s="82" t="s">
        <v>247</v>
      </c>
      <c r="C13" s="200">
        <f>C6+C8+C9+C10</f>
        <v>68162472</v>
      </c>
      <c r="D13" s="200">
        <f>D6+D8+D9+D10</f>
        <v>88283363</v>
      </c>
      <c r="E13" s="213" t="s">
        <v>187</v>
      </c>
      <c r="F13" s="82" t="s">
        <v>235</v>
      </c>
      <c r="G13" s="84">
        <f>SUM(G6:G10)</f>
        <v>92748665</v>
      </c>
      <c r="H13" s="84">
        <f>SUM(H6:H10)</f>
        <v>134826402</v>
      </c>
    </row>
    <row r="14" spans="1:8" ht="25.15" customHeight="1" x14ac:dyDescent="0.25">
      <c r="A14" s="47" t="s">
        <v>188</v>
      </c>
      <c r="B14" s="48" t="s">
        <v>232</v>
      </c>
      <c r="C14" s="201">
        <v>24586193</v>
      </c>
      <c r="D14" s="203">
        <v>46543039</v>
      </c>
      <c r="E14" s="214" t="s">
        <v>188</v>
      </c>
      <c r="F14" s="45" t="s">
        <v>196</v>
      </c>
      <c r="G14" s="60"/>
      <c r="H14" s="60"/>
    </row>
    <row r="15" spans="1:8" ht="25.15" customHeight="1" x14ac:dyDescent="0.25">
      <c r="A15" s="69" t="s">
        <v>240</v>
      </c>
      <c r="B15" s="66" t="s">
        <v>256</v>
      </c>
      <c r="C15" s="202">
        <v>24586193</v>
      </c>
      <c r="D15" s="202">
        <v>46543039</v>
      </c>
      <c r="E15" s="215" t="s">
        <v>189</v>
      </c>
      <c r="F15" s="45" t="s">
        <v>197</v>
      </c>
      <c r="G15" s="59"/>
      <c r="H15" s="59"/>
    </row>
    <row r="16" spans="1:8" ht="25.15" customHeight="1" x14ac:dyDescent="0.25">
      <c r="A16" s="70" t="s">
        <v>241</v>
      </c>
      <c r="B16" s="66" t="s">
        <v>257</v>
      </c>
      <c r="C16" s="202"/>
      <c r="D16" s="202"/>
      <c r="E16" s="215" t="s">
        <v>190</v>
      </c>
      <c r="F16" s="45" t="s">
        <v>198</v>
      </c>
      <c r="G16" s="59"/>
      <c r="H16" s="59"/>
    </row>
    <row r="17" spans="1:8" ht="25.15" customHeight="1" x14ac:dyDescent="0.25">
      <c r="A17" s="70" t="s">
        <v>242</v>
      </c>
      <c r="B17" s="66" t="s">
        <v>258</v>
      </c>
      <c r="C17" s="202"/>
      <c r="D17" s="202"/>
      <c r="E17" s="215" t="s">
        <v>191</v>
      </c>
      <c r="F17" s="45" t="s">
        <v>199</v>
      </c>
      <c r="G17" s="59"/>
      <c r="H17" s="59"/>
    </row>
    <row r="18" spans="1:8" ht="25.15" customHeight="1" x14ac:dyDescent="0.25">
      <c r="A18" s="70" t="s">
        <v>243</v>
      </c>
      <c r="B18" s="66" t="s">
        <v>259</v>
      </c>
      <c r="C18" s="202"/>
      <c r="D18" s="202"/>
      <c r="E18" s="214" t="s">
        <v>192</v>
      </c>
      <c r="F18" s="48" t="s">
        <v>200</v>
      </c>
      <c r="G18" s="59"/>
      <c r="H18" s="59"/>
    </row>
    <row r="19" spans="1:8" ht="25.15" customHeight="1" x14ac:dyDescent="0.25">
      <c r="A19" s="69" t="s">
        <v>189</v>
      </c>
      <c r="B19" s="45" t="s">
        <v>233</v>
      </c>
      <c r="C19" s="203">
        <f>+C20+C21</f>
        <v>0</v>
      </c>
      <c r="D19" s="203"/>
      <c r="E19" s="216" t="s">
        <v>193</v>
      </c>
      <c r="F19" s="45" t="s">
        <v>201</v>
      </c>
      <c r="G19" s="59"/>
      <c r="H19" s="59"/>
    </row>
    <row r="20" spans="1:8" ht="25.15" customHeight="1" x14ac:dyDescent="0.25">
      <c r="A20" s="71" t="s">
        <v>244</v>
      </c>
      <c r="B20" s="67" t="s">
        <v>260</v>
      </c>
      <c r="C20" s="204"/>
      <c r="D20" s="202"/>
      <c r="E20" s="214" t="s">
        <v>194</v>
      </c>
      <c r="F20" s="43" t="s">
        <v>202</v>
      </c>
      <c r="G20" s="60"/>
      <c r="H20" s="60"/>
    </row>
    <row r="21" spans="1:8" ht="25.15" customHeight="1" thickBot="1" x14ac:dyDescent="0.3">
      <c r="A21" s="70" t="s">
        <v>245</v>
      </c>
      <c r="B21" s="66" t="s">
        <v>261</v>
      </c>
      <c r="C21" s="202"/>
      <c r="D21" s="202"/>
      <c r="E21" s="215"/>
      <c r="F21" s="45"/>
      <c r="G21" s="59"/>
      <c r="H21" s="59"/>
    </row>
    <row r="22" spans="1:8" ht="25.15" customHeight="1" thickBot="1" x14ac:dyDescent="0.3">
      <c r="A22" s="81" t="s">
        <v>190</v>
      </c>
      <c r="B22" s="82" t="s">
        <v>248</v>
      </c>
      <c r="C22" s="83">
        <f>+C14+C19</f>
        <v>24586193</v>
      </c>
      <c r="D22" s="185">
        <f>+D14+D19</f>
        <v>46543039</v>
      </c>
      <c r="E22" s="205"/>
      <c r="F22" s="82" t="s">
        <v>253</v>
      </c>
      <c r="G22" s="84">
        <f>SUM(G14:G21)</f>
        <v>0</v>
      </c>
      <c r="H22" s="84">
        <f>SUM(H14:H21)</f>
        <v>0</v>
      </c>
    </row>
    <row r="23" spans="1:8" ht="25.15" customHeight="1" thickBot="1" x14ac:dyDescent="0.3">
      <c r="A23" s="81" t="s">
        <v>191</v>
      </c>
      <c r="B23" s="82" t="s">
        <v>246</v>
      </c>
      <c r="C23" s="83">
        <f>C13+C22</f>
        <v>92748665</v>
      </c>
      <c r="D23" s="185">
        <f>D13+D22</f>
        <v>134826402</v>
      </c>
      <c r="E23" s="205"/>
      <c r="F23" s="82" t="s">
        <v>249</v>
      </c>
      <c r="G23" s="85">
        <f>+G13+G22</f>
        <v>92748665</v>
      </c>
      <c r="H23" s="85">
        <f>+H13+H22</f>
        <v>134826402</v>
      </c>
    </row>
    <row r="24" spans="1:8" ht="25.15" customHeight="1" thickBot="1" x14ac:dyDescent="0.3">
      <c r="A24" s="81" t="s">
        <v>192</v>
      </c>
      <c r="B24" s="82" t="s">
        <v>203</v>
      </c>
      <c r="C24" s="83">
        <f>IF(C13-G13&lt;0,G13-C13,"-")</f>
        <v>24586193</v>
      </c>
      <c r="D24" s="185">
        <f>IF(D13-H13&lt;0,H13-D13,"-")</f>
        <v>46543039</v>
      </c>
      <c r="E24" s="205"/>
      <c r="F24" s="82" t="s">
        <v>204</v>
      </c>
      <c r="G24" s="85" t="str">
        <f>IF(C13-G13&gt;0,C13-G13,"-")</f>
        <v>-</v>
      </c>
      <c r="H24" s="85" t="str">
        <f>IF(D13-H13&gt;0,D13-H13,"-")</f>
        <v>-</v>
      </c>
    </row>
    <row r="25" spans="1:8" ht="25.15" customHeight="1" thickBot="1" x14ac:dyDescent="0.3">
      <c r="A25" s="81" t="s">
        <v>193</v>
      </c>
      <c r="B25" s="82" t="s">
        <v>205</v>
      </c>
      <c r="C25" s="83" t="str">
        <f>IF(C13+C14-G23&lt;0,G23-(C13+C14),"-")</f>
        <v>-</v>
      </c>
      <c r="D25" s="185" t="str">
        <f>IF(D13+D14-H23&lt;0,H23-(D13+D14),"-")</f>
        <v>-</v>
      </c>
      <c r="E25" s="205"/>
      <c r="F25" s="82" t="s">
        <v>206</v>
      </c>
      <c r="G25" s="85" t="str">
        <f>IF(C13+C14-G23&gt;0,C13+C14-G23,"-")</f>
        <v>-</v>
      </c>
      <c r="H25" s="85" t="str">
        <f>IF(D13+D14-H23&gt;0,D13+D14-H23,"-")</f>
        <v>-</v>
      </c>
    </row>
    <row r="27" spans="1:8" ht="15.75" x14ac:dyDescent="0.25">
      <c r="A27" s="38"/>
      <c r="B27" s="228" t="s">
        <v>207</v>
      </c>
      <c r="C27" s="228"/>
      <c r="D27" s="228"/>
      <c r="E27" s="228"/>
      <c r="F27" s="228"/>
      <c r="G27" s="228"/>
      <c r="H27" s="181"/>
    </row>
    <row r="28" spans="1:8" ht="15.75" thickBot="1" x14ac:dyDescent="0.3">
      <c r="A28" s="38"/>
      <c r="B28" s="39"/>
      <c r="C28" s="38"/>
      <c r="D28" s="38"/>
      <c r="E28" s="38"/>
      <c r="F28" s="38"/>
      <c r="G28" s="111"/>
      <c r="H28" s="111"/>
    </row>
    <row r="29" spans="1:8" ht="16.5" thickBot="1" x14ac:dyDescent="0.3">
      <c r="A29" s="227" t="s">
        <v>176</v>
      </c>
      <c r="B29" s="229" t="s">
        <v>177</v>
      </c>
      <c r="C29" s="230"/>
      <c r="D29" s="231"/>
      <c r="E29" s="61"/>
      <c r="F29" s="229" t="s">
        <v>178</v>
      </c>
      <c r="G29" s="230"/>
      <c r="H29" s="231"/>
    </row>
    <row r="30" spans="1:8" ht="32.25" thickBot="1" x14ac:dyDescent="0.3">
      <c r="A30" s="227"/>
      <c r="B30" s="62" t="s">
        <v>1</v>
      </c>
      <c r="C30" s="63" t="s">
        <v>335</v>
      </c>
      <c r="D30" s="184" t="s">
        <v>345</v>
      </c>
      <c r="E30" s="64"/>
      <c r="F30" s="194" t="s">
        <v>1</v>
      </c>
      <c r="G30" s="195" t="s">
        <v>335</v>
      </c>
      <c r="H30" s="196" t="s">
        <v>345</v>
      </c>
    </row>
    <row r="31" spans="1:8" ht="25.15" customHeight="1" thickBot="1" x14ac:dyDescent="0.3">
      <c r="A31" s="77">
        <v>1</v>
      </c>
      <c r="B31" s="62">
        <v>2</v>
      </c>
      <c r="C31" s="63">
        <v>3</v>
      </c>
      <c r="D31" s="64" t="s">
        <v>184</v>
      </c>
      <c r="E31" s="64" t="s">
        <v>186</v>
      </c>
      <c r="F31" s="62" t="s">
        <v>187</v>
      </c>
      <c r="G31" s="115" t="s">
        <v>188</v>
      </c>
      <c r="H31" s="115" t="s">
        <v>189</v>
      </c>
    </row>
    <row r="32" spans="1:8" ht="25.15" customHeight="1" x14ac:dyDescent="0.25">
      <c r="A32" s="50" t="s">
        <v>180</v>
      </c>
      <c r="B32" s="49" t="s">
        <v>208</v>
      </c>
      <c r="C32" s="44">
        <f>Önkormányzat!C23</f>
        <v>0</v>
      </c>
      <c r="D32" s="186">
        <f>Önkormányzat!D23</f>
        <v>4137477</v>
      </c>
      <c r="E32" s="50" t="s">
        <v>180</v>
      </c>
      <c r="F32" s="43" t="s">
        <v>140</v>
      </c>
      <c r="G32" s="58">
        <f>Önkormányzat!C82</f>
        <v>902850</v>
      </c>
      <c r="H32" s="58">
        <f>Önkormányzat!D82</f>
        <v>902850</v>
      </c>
    </row>
    <row r="33" spans="1:8" ht="25.15" customHeight="1" x14ac:dyDescent="0.25">
      <c r="A33" s="78" t="s">
        <v>250</v>
      </c>
      <c r="B33" s="53" t="s">
        <v>262</v>
      </c>
      <c r="C33" s="160">
        <f>C32</f>
        <v>0</v>
      </c>
      <c r="D33" s="187"/>
      <c r="E33" s="78" t="s">
        <v>250</v>
      </c>
      <c r="F33" s="53" t="s">
        <v>302</v>
      </c>
      <c r="G33" s="161">
        <v>0</v>
      </c>
      <c r="H33" s="161"/>
    </row>
    <row r="34" spans="1:8" ht="25.15" customHeight="1" x14ac:dyDescent="0.25">
      <c r="A34" s="78" t="s">
        <v>181</v>
      </c>
      <c r="B34" s="45" t="s">
        <v>209</v>
      </c>
      <c r="C34" s="46">
        <f>Önkormányzat!C46</f>
        <v>0</v>
      </c>
      <c r="D34" s="188"/>
      <c r="E34" s="78" t="s">
        <v>181</v>
      </c>
      <c r="F34" s="45" t="s">
        <v>142</v>
      </c>
      <c r="G34" s="59">
        <f>Önkormányzat!C84</f>
        <v>44293000</v>
      </c>
      <c r="H34" s="59">
        <f>Önkormányzat!D84</f>
        <v>51430477</v>
      </c>
    </row>
    <row r="35" spans="1:8" ht="25.15" customHeight="1" x14ac:dyDescent="0.25">
      <c r="A35" s="78" t="s">
        <v>179</v>
      </c>
      <c r="B35" s="45" t="s">
        <v>210</v>
      </c>
      <c r="C35" s="46">
        <f>Önkormányzat!C58</f>
        <v>0</v>
      </c>
      <c r="D35" s="188">
        <f>Önkormányzat!D57</f>
        <v>603480</v>
      </c>
      <c r="E35" s="78" t="s">
        <v>266</v>
      </c>
      <c r="F35" s="45" t="s">
        <v>268</v>
      </c>
      <c r="G35" s="59">
        <v>30524400</v>
      </c>
      <c r="H35" s="59">
        <v>26944000</v>
      </c>
    </row>
    <row r="36" spans="1:8" ht="25.15" customHeight="1" thickBot="1" x14ac:dyDescent="0.3">
      <c r="A36" s="78" t="s">
        <v>263</v>
      </c>
      <c r="B36" s="53" t="s">
        <v>264</v>
      </c>
      <c r="C36" s="46"/>
      <c r="D36" s="188"/>
      <c r="E36" s="78" t="s">
        <v>179</v>
      </c>
      <c r="F36" s="45" t="s">
        <v>211</v>
      </c>
      <c r="G36" s="59">
        <f>Önkormányzat!C90</f>
        <v>0</v>
      </c>
      <c r="H36" s="59">
        <f>'Működési kiadások'!D19</f>
        <v>5453188</v>
      </c>
    </row>
    <row r="37" spans="1:8" ht="25.15" customHeight="1" thickBot="1" x14ac:dyDescent="0.3">
      <c r="A37" s="86" t="s">
        <v>184</v>
      </c>
      <c r="B37" s="82" t="s">
        <v>265</v>
      </c>
      <c r="C37" s="83">
        <f>C32+C34+C35</f>
        <v>0</v>
      </c>
      <c r="D37" s="83">
        <f>D32+D34+D35</f>
        <v>4740957</v>
      </c>
      <c r="E37" s="86" t="s">
        <v>184</v>
      </c>
      <c r="F37" s="82" t="s">
        <v>267</v>
      </c>
      <c r="G37" s="84">
        <f>G32+G34+G36</f>
        <v>45195850</v>
      </c>
      <c r="H37" s="84">
        <f>H32+H34+H36</f>
        <v>57786515</v>
      </c>
    </row>
    <row r="38" spans="1:8" ht="25.15" customHeight="1" x14ac:dyDescent="0.25">
      <c r="A38" s="79" t="s">
        <v>186</v>
      </c>
      <c r="B38" s="48" t="s">
        <v>273</v>
      </c>
      <c r="C38" s="54">
        <f>C39+C40+C41+C42+C43</f>
        <v>46280668</v>
      </c>
      <c r="D38" s="189">
        <v>54130376</v>
      </c>
      <c r="E38" s="79" t="s">
        <v>186</v>
      </c>
      <c r="F38" s="45" t="s">
        <v>196</v>
      </c>
      <c r="G38" s="60"/>
      <c r="H38" s="60"/>
    </row>
    <row r="39" spans="1:8" ht="25.15" customHeight="1" x14ac:dyDescent="0.25">
      <c r="A39" s="78" t="s">
        <v>252</v>
      </c>
      <c r="B39" s="53" t="s">
        <v>212</v>
      </c>
      <c r="C39" s="55">
        <v>46280668</v>
      </c>
      <c r="D39" s="190">
        <v>54130376</v>
      </c>
      <c r="E39" s="78" t="s">
        <v>187</v>
      </c>
      <c r="F39" s="45" t="s">
        <v>213</v>
      </c>
      <c r="G39" s="59"/>
      <c r="H39" s="59"/>
    </row>
    <row r="40" spans="1:8" ht="25.15" customHeight="1" x14ac:dyDescent="0.25">
      <c r="A40" s="80" t="s">
        <v>269</v>
      </c>
      <c r="B40" s="53" t="s">
        <v>214</v>
      </c>
      <c r="C40" s="55"/>
      <c r="D40" s="190"/>
      <c r="E40" s="80" t="s">
        <v>188</v>
      </c>
      <c r="F40" s="45" t="s">
        <v>198</v>
      </c>
      <c r="G40" s="59"/>
      <c r="H40" s="59"/>
    </row>
    <row r="41" spans="1:8" ht="25.15" customHeight="1" x14ac:dyDescent="0.25">
      <c r="A41" s="80" t="s">
        <v>270</v>
      </c>
      <c r="B41" s="53" t="s">
        <v>215</v>
      </c>
      <c r="C41" s="55"/>
      <c r="D41" s="190"/>
      <c r="E41" s="80" t="s">
        <v>189</v>
      </c>
      <c r="F41" s="45" t="s">
        <v>199</v>
      </c>
      <c r="G41" s="59"/>
      <c r="H41" s="59"/>
    </row>
    <row r="42" spans="1:8" ht="25.15" customHeight="1" x14ac:dyDescent="0.25">
      <c r="A42" s="80" t="s">
        <v>271</v>
      </c>
      <c r="B42" s="53" t="s">
        <v>216</v>
      </c>
      <c r="C42" s="55"/>
      <c r="D42" s="190"/>
      <c r="E42" s="80" t="s">
        <v>190</v>
      </c>
      <c r="F42" s="48" t="s">
        <v>200</v>
      </c>
      <c r="G42" s="59"/>
      <c r="H42" s="59"/>
    </row>
    <row r="43" spans="1:8" ht="25.15" customHeight="1" x14ac:dyDescent="0.25">
      <c r="A43" s="78" t="s">
        <v>272</v>
      </c>
      <c r="B43" s="53" t="s">
        <v>217</v>
      </c>
      <c r="C43" s="56"/>
      <c r="D43" s="191"/>
      <c r="E43" s="78" t="s">
        <v>191</v>
      </c>
      <c r="F43" s="45" t="s">
        <v>218</v>
      </c>
      <c r="G43" s="59"/>
      <c r="H43" s="59"/>
    </row>
    <row r="44" spans="1:8" ht="25.15" customHeight="1" x14ac:dyDescent="0.25">
      <c r="A44" s="79" t="s">
        <v>187</v>
      </c>
      <c r="B44" s="48" t="s">
        <v>219</v>
      </c>
      <c r="C44" s="57">
        <f>C45+C46+C47+C48+C49</f>
        <v>0</v>
      </c>
      <c r="D44" s="192"/>
      <c r="E44" s="79" t="s">
        <v>192</v>
      </c>
      <c r="F44" s="43" t="s">
        <v>202</v>
      </c>
      <c r="G44" s="60"/>
      <c r="H44" s="60"/>
    </row>
    <row r="45" spans="1:8" ht="25.15" customHeight="1" thickBot="1" x14ac:dyDescent="0.3">
      <c r="A45" s="80" t="s">
        <v>237</v>
      </c>
      <c r="B45" s="53" t="s">
        <v>220</v>
      </c>
      <c r="C45" s="56"/>
      <c r="D45" s="191"/>
      <c r="E45" s="78" t="s">
        <v>193</v>
      </c>
      <c r="F45" s="45" t="s">
        <v>221</v>
      </c>
      <c r="G45" s="59"/>
      <c r="H45" s="59"/>
    </row>
    <row r="46" spans="1:8" ht="25.15" customHeight="1" thickBot="1" x14ac:dyDescent="0.3">
      <c r="A46" s="97" t="s">
        <v>236</v>
      </c>
      <c r="B46" s="98" t="s">
        <v>222</v>
      </c>
      <c r="C46" s="99"/>
      <c r="D46" s="193"/>
      <c r="E46" s="93" t="s">
        <v>194</v>
      </c>
      <c r="F46" s="94" t="s">
        <v>155</v>
      </c>
      <c r="G46" s="95">
        <f>Önkormányzat!C92</f>
        <v>1084818</v>
      </c>
      <c r="H46" s="95">
        <f>Önkormányzat!D92</f>
        <v>1084818</v>
      </c>
    </row>
    <row r="47" spans="1:8" ht="25.15" customHeight="1" thickBot="1" x14ac:dyDescent="0.3">
      <c r="A47" s="97" t="s">
        <v>238</v>
      </c>
      <c r="B47" s="98" t="s">
        <v>223</v>
      </c>
      <c r="C47" s="100"/>
      <c r="D47" s="100"/>
      <c r="E47" s="97"/>
      <c r="F47" s="94"/>
      <c r="G47" s="96"/>
      <c r="H47" s="96"/>
    </row>
    <row r="48" spans="1:8" ht="25.15" customHeight="1" thickBot="1" x14ac:dyDescent="0.3">
      <c r="A48" s="97" t="s">
        <v>239</v>
      </c>
      <c r="B48" s="98" t="s">
        <v>224</v>
      </c>
      <c r="C48" s="100"/>
      <c r="D48" s="100"/>
      <c r="E48" s="97"/>
      <c r="F48" s="94"/>
      <c r="G48" s="96"/>
      <c r="H48" s="96"/>
    </row>
    <row r="49" spans="1:8" ht="25.15" customHeight="1" thickBot="1" x14ac:dyDescent="0.3">
      <c r="A49" s="97" t="s">
        <v>274</v>
      </c>
      <c r="B49" s="98" t="s">
        <v>225</v>
      </c>
      <c r="C49" s="100"/>
      <c r="D49" s="100"/>
      <c r="E49" s="97"/>
      <c r="F49" s="94"/>
      <c r="G49" s="96"/>
      <c r="H49" s="96"/>
    </row>
    <row r="50" spans="1:8" ht="31.9" customHeight="1" thickBot="1" x14ac:dyDescent="0.3">
      <c r="A50" s="86" t="s">
        <v>188</v>
      </c>
      <c r="B50" s="82" t="s">
        <v>275</v>
      </c>
      <c r="C50" s="83">
        <f>C38+C44</f>
        <v>46280668</v>
      </c>
      <c r="D50" s="83">
        <f>D38+D44</f>
        <v>54130376</v>
      </c>
      <c r="E50" s="86" t="s">
        <v>195</v>
      </c>
      <c r="F50" s="82" t="s">
        <v>277</v>
      </c>
      <c r="G50" s="84">
        <f>G38+G39+G40+G41+G42+G43+G44+G45+G46</f>
        <v>1084818</v>
      </c>
      <c r="H50" s="84">
        <f>H38+H39+H40+H41+H42+H43+H44+H45+H46</f>
        <v>1084818</v>
      </c>
    </row>
    <row r="51" spans="1:8" s="110" customFormat="1" ht="25.15" customHeight="1" x14ac:dyDescent="0.25">
      <c r="A51" s="101" t="s">
        <v>189</v>
      </c>
      <c r="B51" s="102" t="s">
        <v>276</v>
      </c>
      <c r="C51" s="103">
        <f>C37+C50</f>
        <v>46280668</v>
      </c>
      <c r="D51" s="103">
        <f>D37+D50</f>
        <v>58871333</v>
      </c>
      <c r="E51" s="101"/>
      <c r="F51" s="104" t="s">
        <v>278</v>
      </c>
      <c r="G51" s="105">
        <f>G37+G50</f>
        <v>46280668</v>
      </c>
      <c r="H51" s="105">
        <f>H37+H50</f>
        <v>58871333</v>
      </c>
    </row>
    <row r="52" spans="1:8" ht="25.15" customHeight="1" x14ac:dyDescent="0.25">
      <c r="A52" s="88" t="s">
        <v>190</v>
      </c>
      <c r="B52" s="89" t="s">
        <v>203</v>
      </c>
      <c r="C52" s="90">
        <f>IF(C37-G37&lt;0,G37-C37,"-")</f>
        <v>45195850</v>
      </c>
      <c r="D52" s="90">
        <f>IF(D37-H37&lt;0,H37-D37,"-")</f>
        <v>53045558</v>
      </c>
      <c r="E52" s="88"/>
      <c r="F52" s="87" t="s">
        <v>204</v>
      </c>
      <c r="G52" s="91" t="str">
        <f>IF(C37-G37&gt;0,C37-G37,"-")</f>
        <v>-</v>
      </c>
      <c r="H52" s="91" t="str">
        <f>IF(D37-H37&gt;0,D37-H37,"-")</f>
        <v>-</v>
      </c>
    </row>
    <row r="53" spans="1:8" ht="25.15" customHeight="1" x14ac:dyDescent="0.25">
      <c r="A53" s="92" t="s">
        <v>191</v>
      </c>
      <c r="B53" s="89" t="s">
        <v>205</v>
      </c>
      <c r="C53" s="90" t="str">
        <f>IF(C37+C38-G51&lt;0,G51-(C37+C38),"-")</f>
        <v>-</v>
      </c>
      <c r="D53" s="90" t="str">
        <f>IF(D37+D38-H51&lt;0,H51-(D37+D38),"-")</f>
        <v>-</v>
      </c>
      <c r="E53" s="92"/>
      <c r="F53" s="87" t="s">
        <v>206</v>
      </c>
      <c r="G53" s="91" t="str">
        <f>IF(C37+C38-C51&gt;0,C37+C38-C51,"-")</f>
        <v>-</v>
      </c>
      <c r="H53" s="91" t="str">
        <f>IF(D37+D38-D51&gt;0,D37+D38-D51,"-")</f>
        <v>-</v>
      </c>
    </row>
    <row r="54" spans="1:8" s="110" customFormat="1" ht="25.15" customHeight="1" x14ac:dyDescent="0.25">
      <c r="A54" s="106" t="s">
        <v>192</v>
      </c>
      <c r="B54" s="107" t="s">
        <v>226</v>
      </c>
      <c r="C54" s="108">
        <f>C23+C51</f>
        <v>139029333</v>
      </c>
      <c r="D54" s="108">
        <f>D23+D51</f>
        <v>193697735</v>
      </c>
      <c r="E54" s="106"/>
      <c r="F54" s="104" t="s">
        <v>227</v>
      </c>
      <c r="G54" s="109">
        <f>G23+G51</f>
        <v>139029333</v>
      </c>
      <c r="H54" s="109">
        <f>H23+H51</f>
        <v>193697735</v>
      </c>
    </row>
    <row r="55" spans="1:8" ht="15.75" x14ac:dyDescent="0.25">
      <c r="A55" s="2"/>
      <c r="B55" s="2"/>
      <c r="C55" s="2"/>
      <c r="D55" s="2"/>
      <c r="E55" s="2"/>
      <c r="F55" s="2"/>
      <c r="G55" s="114"/>
      <c r="H55" s="114"/>
    </row>
    <row r="56" spans="1:8" ht="15.75" x14ac:dyDescent="0.25">
      <c r="A56" s="2"/>
      <c r="B56" s="2"/>
      <c r="C56" s="2"/>
      <c r="D56" s="2"/>
      <c r="E56" s="2"/>
      <c r="F56" s="2"/>
      <c r="G56" s="114"/>
      <c r="H56" s="114"/>
    </row>
  </sheetData>
  <mergeCells count="9">
    <mergeCell ref="A29:A30"/>
    <mergeCell ref="E3:E4"/>
    <mergeCell ref="B1:G1"/>
    <mergeCell ref="A3:A4"/>
    <mergeCell ref="B27:G27"/>
    <mergeCell ref="F3:H3"/>
    <mergeCell ref="B3:D3"/>
    <mergeCell ref="B29:D29"/>
    <mergeCell ref="F29:H29"/>
  </mergeCells>
  <pageMargins left="0.70866141732283472" right="0.70866141732283472" top="0.74803149606299213" bottom="0.74803149606299213" header="0.31496062992125984" footer="0.31496062992125984"/>
  <pageSetup paperSize="8" scale="32" orientation="portrait" r:id="rId1"/>
  <headerFooter>
    <oddHeader xml:space="preserve">&amp;C&amp;"Times New Roman,Félkövér"&amp;14I. Működési célú bevételek és kiadások mérlege
(Önkormányzati szinten)&amp;R2. melléklet
adatok Ft-ban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EC0A-1C47-42B5-8DE7-E8381BEACBC6}">
  <dimension ref="A1:E13"/>
  <sheetViews>
    <sheetView zoomScaleNormal="100" workbookViewId="0">
      <selection sqref="A1:A2"/>
    </sheetView>
  </sheetViews>
  <sheetFormatPr defaultColWidth="8.85546875" defaultRowHeight="15.75" x14ac:dyDescent="0.25"/>
  <cols>
    <col min="1" max="1" width="71.28515625" style="2" customWidth="1"/>
    <col min="2" max="5" width="25.7109375" style="2" customWidth="1"/>
    <col min="6" max="16384" width="8.85546875" style="2"/>
  </cols>
  <sheetData>
    <row r="1" spans="1:5" x14ac:dyDescent="0.25">
      <c r="A1" s="233" t="s">
        <v>325</v>
      </c>
      <c r="B1" s="235" t="s">
        <v>283</v>
      </c>
      <c r="C1" s="236"/>
      <c r="D1" s="235" t="s">
        <v>342</v>
      </c>
      <c r="E1" s="236"/>
    </row>
    <row r="2" spans="1:5" ht="16.5" thickBot="1" x14ac:dyDescent="0.3">
      <c r="A2" s="234"/>
      <c r="B2" s="120" t="s">
        <v>279</v>
      </c>
      <c r="C2" s="121" t="s">
        <v>280</v>
      </c>
      <c r="D2" s="120" t="s">
        <v>279</v>
      </c>
      <c r="E2" s="121" t="s">
        <v>280</v>
      </c>
    </row>
    <row r="3" spans="1:5" x14ac:dyDescent="0.25">
      <c r="A3" s="119" t="s">
        <v>311</v>
      </c>
      <c r="B3" s="150"/>
      <c r="C3" s="126">
        <v>33000000</v>
      </c>
      <c r="D3" s="150"/>
      <c r="E3" s="126">
        <v>36000000</v>
      </c>
    </row>
    <row r="4" spans="1:5" x14ac:dyDescent="0.25">
      <c r="A4" s="119" t="s">
        <v>312</v>
      </c>
      <c r="B4" s="125">
        <v>618000</v>
      </c>
      <c r="C4" s="126">
        <v>0</v>
      </c>
      <c r="D4" s="125">
        <v>618000</v>
      </c>
      <c r="E4" s="126"/>
    </row>
    <row r="5" spans="1:5" x14ac:dyDescent="0.25">
      <c r="A5" s="119" t="s">
        <v>326</v>
      </c>
      <c r="B5" s="175"/>
      <c r="C5" s="126">
        <v>4250000</v>
      </c>
      <c r="D5" s="175"/>
      <c r="E5" s="126">
        <v>4250000</v>
      </c>
    </row>
    <row r="6" spans="1:5" x14ac:dyDescent="0.25">
      <c r="A6" s="119" t="s">
        <v>327</v>
      </c>
      <c r="B6" s="175"/>
      <c r="C6" s="126">
        <v>6043000</v>
      </c>
      <c r="D6" s="175"/>
      <c r="E6" s="126">
        <v>6043000</v>
      </c>
    </row>
    <row r="7" spans="1:5" x14ac:dyDescent="0.25">
      <c r="A7" s="119" t="s">
        <v>328</v>
      </c>
      <c r="B7" s="125"/>
      <c r="C7" s="126">
        <v>1000000</v>
      </c>
      <c r="D7" s="125"/>
      <c r="E7" s="126">
        <v>1000000</v>
      </c>
    </row>
    <row r="8" spans="1:5" x14ac:dyDescent="0.25">
      <c r="A8" s="119" t="s">
        <v>337</v>
      </c>
      <c r="B8" s="175">
        <v>142425</v>
      </c>
      <c r="C8" s="126"/>
      <c r="D8" s="175">
        <v>142425</v>
      </c>
      <c r="E8" s="126"/>
    </row>
    <row r="9" spans="1:5" x14ac:dyDescent="0.25">
      <c r="A9" s="119" t="s">
        <v>336</v>
      </c>
      <c r="B9" s="125">
        <v>142425</v>
      </c>
      <c r="C9" s="126"/>
      <c r="D9" s="125">
        <v>142425</v>
      </c>
      <c r="E9" s="126"/>
    </row>
    <row r="10" spans="1:5" x14ac:dyDescent="0.25">
      <c r="A10" s="119" t="s">
        <v>346</v>
      </c>
      <c r="B10" s="175"/>
      <c r="C10" s="126"/>
      <c r="D10" s="175"/>
      <c r="E10" s="126">
        <v>2589000</v>
      </c>
    </row>
    <row r="11" spans="1:5" ht="16.5" thickBot="1" x14ac:dyDescent="0.3">
      <c r="A11" s="119" t="s">
        <v>347</v>
      </c>
      <c r="B11" s="125"/>
      <c r="C11" s="126"/>
      <c r="D11" s="125"/>
      <c r="E11" s="126">
        <v>1548477</v>
      </c>
    </row>
    <row r="12" spans="1:5" s="1" customFormat="1" ht="19.5" thickBot="1" x14ac:dyDescent="0.35">
      <c r="A12" s="122" t="s">
        <v>281</v>
      </c>
      <c r="B12" s="124">
        <f>SUM(B3:B9)</f>
        <v>902850</v>
      </c>
      <c r="C12" s="124">
        <f>SUM(C3:C7)</f>
        <v>44293000</v>
      </c>
      <c r="D12" s="124">
        <f>SUM(D3:D9)</f>
        <v>902850</v>
      </c>
      <c r="E12" s="124">
        <f>SUM(E3:E11)</f>
        <v>51430477</v>
      </c>
    </row>
    <row r="13" spans="1:5" s="1" customFormat="1" ht="19.5" thickBot="1" x14ac:dyDescent="0.35">
      <c r="A13" s="123" t="s">
        <v>282</v>
      </c>
      <c r="B13" s="237">
        <f>SUM(B12+C12)</f>
        <v>45195850</v>
      </c>
      <c r="C13" s="238"/>
      <c r="D13" s="237">
        <f>SUM(D12+E12)</f>
        <v>52333327</v>
      </c>
      <c r="E13" s="238"/>
    </row>
  </sheetData>
  <mergeCells count="5">
    <mergeCell ref="A1:A2"/>
    <mergeCell ref="B1:C1"/>
    <mergeCell ref="B13:C13"/>
    <mergeCell ref="D1:E1"/>
    <mergeCell ref="D13:E13"/>
  </mergeCells>
  <pageMargins left="0.7" right="0.7" top="0.75" bottom="0.75" header="0.3" footer="0.3"/>
  <pageSetup paperSize="9" scale="71" orientation="portrait" r:id="rId1"/>
  <headerFooter>
    <oddHeader>&amp;C&amp;"Times New Roman,Félkövér"&amp;14Önkormányzati beruházási, felújítási feladatok 2023. terv&amp;R&amp;"Times New Roman,Normál"3. melléklet
adatok Ft-ban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34D2-2BD4-4F90-B847-45CD56B20538}">
  <dimension ref="A1:D22"/>
  <sheetViews>
    <sheetView topLeftCell="B1" zoomScale="115" zoomScaleNormal="115" workbookViewId="0">
      <selection activeCell="D18" sqref="D18"/>
    </sheetView>
  </sheetViews>
  <sheetFormatPr defaultRowHeight="15" x14ac:dyDescent="0.25"/>
  <cols>
    <col min="2" max="2" width="73.5703125" bestFit="1" customWidth="1"/>
    <col min="3" max="4" width="20.7109375" customWidth="1"/>
    <col min="5" max="6" width="17.28515625" customWidth="1"/>
  </cols>
  <sheetData>
    <row r="1" spans="1:4" ht="18.75" x14ac:dyDescent="0.3">
      <c r="A1" s="239" t="s">
        <v>0</v>
      </c>
      <c r="B1" s="118"/>
      <c r="C1" s="118"/>
      <c r="D1" s="118"/>
    </row>
    <row r="2" spans="1:4" ht="18.75" x14ac:dyDescent="0.3">
      <c r="A2" s="240"/>
      <c r="B2" s="240" t="s">
        <v>290</v>
      </c>
      <c r="C2" s="130" t="s">
        <v>324</v>
      </c>
      <c r="D2" s="130" t="s">
        <v>324</v>
      </c>
    </row>
    <row r="3" spans="1:4" ht="37.5" x14ac:dyDescent="0.3">
      <c r="A3" s="241"/>
      <c r="B3" s="242"/>
      <c r="C3" s="131" t="s">
        <v>284</v>
      </c>
      <c r="D3" s="182" t="s">
        <v>340</v>
      </c>
    </row>
    <row r="4" spans="1:4" ht="15.75" x14ac:dyDescent="0.25">
      <c r="A4" s="133" t="s">
        <v>127</v>
      </c>
      <c r="B4" s="134" t="s">
        <v>128</v>
      </c>
      <c r="C4" s="136">
        <f>C5</f>
        <v>0</v>
      </c>
      <c r="D4" s="136">
        <f>D5</f>
        <v>0</v>
      </c>
    </row>
    <row r="5" spans="1:4" ht="15.75" x14ac:dyDescent="0.25">
      <c r="A5" s="133"/>
      <c r="B5" s="135" t="s">
        <v>124</v>
      </c>
      <c r="C5" s="147">
        <v>0</v>
      </c>
      <c r="D5" s="147">
        <v>0</v>
      </c>
    </row>
    <row r="6" spans="1:4" ht="15.75" x14ac:dyDescent="0.25">
      <c r="A6" s="132"/>
      <c r="B6" s="135" t="s">
        <v>288</v>
      </c>
      <c r="C6" s="147">
        <v>0</v>
      </c>
      <c r="D6" s="147">
        <v>0</v>
      </c>
    </row>
    <row r="7" spans="1:4" ht="15.75" x14ac:dyDescent="0.25">
      <c r="A7" s="129" t="s">
        <v>129</v>
      </c>
      <c r="B7" s="129" t="s">
        <v>285</v>
      </c>
      <c r="C7" s="136">
        <f>C8+C9+C10+C11+C12</f>
        <v>24979155</v>
      </c>
      <c r="D7" s="136">
        <f>D8+D9+D10+D11+D12</f>
        <v>19385855</v>
      </c>
    </row>
    <row r="8" spans="1:4" ht="15.75" x14ac:dyDescent="0.25">
      <c r="A8" s="127"/>
      <c r="B8" s="146" t="s">
        <v>305</v>
      </c>
      <c r="C8" s="147">
        <v>2466570</v>
      </c>
      <c r="D8" s="147">
        <v>2466570</v>
      </c>
    </row>
    <row r="9" spans="1:4" ht="15.75" x14ac:dyDescent="0.25">
      <c r="A9" s="127"/>
      <c r="B9" s="146" t="s">
        <v>309</v>
      </c>
      <c r="C9" s="147">
        <v>764400</v>
      </c>
      <c r="D9" s="147">
        <v>764400</v>
      </c>
    </row>
    <row r="10" spans="1:4" ht="15.75" x14ac:dyDescent="0.25">
      <c r="A10" s="128"/>
      <c r="B10" s="146" t="s">
        <v>338</v>
      </c>
      <c r="C10" s="147">
        <v>5593300</v>
      </c>
      <c r="D10" s="147">
        <v>0</v>
      </c>
    </row>
    <row r="11" spans="1:4" ht="15.75" x14ac:dyDescent="0.25">
      <c r="A11" s="128"/>
      <c r="B11" s="146" t="s">
        <v>289</v>
      </c>
      <c r="C11" s="147">
        <v>125000</v>
      </c>
      <c r="D11" s="147">
        <v>125000</v>
      </c>
    </row>
    <row r="12" spans="1:4" ht="31.5" x14ac:dyDescent="0.25">
      <c r="A12" s="148"/>
      <c r="B12" s="168" t="s">
        <v>310</v>
      </c>
      <c r="C12" s="147">
        <v>16029885</v>
      </c>
      <c r="D12" s="147">
        <v>16029885</v>
      </c>
    </row>
    <row r="13" spans="1:4" ht="15.75" x14ac:dyDescent="0.25">
      <c r="A13" s="129" t="s">
        <v>130</v>
      </c>
      <c r="B13" s="129" t="s">
        <v>286</v>
      </c>
      <c r="C13" s="136">
        <f>SUM(C14:C15)</f>
        <v>1100000</v>
      </c>
      <c r="D13" s="136">
        <f>SUM(D14:D15)</f>
        <v>1100000</v>
      </c>
    </row>
    <row r="14" spans="1:4" ht="15.75" x14ac:dyDescent="0.25">
      <c r="A14" s="116"/>
      <c r="B14" s="117" t="s">
        <v>306</v>
      </c>
      <c r="C14" s="137">
        <v>100000</v>
      </c>
      <c r="D14" s="137">
        <v>100000</v>
      </c>
    </row>
    <row r="15" spans="1:4" ht="15.75" x14ac:dyDescent="0.25">
      <c r="A15" s="116"/>
      <c r="B15" s="117" t="s">
        <v>308</v>
      </c>
      <c r="C15" s="137">
        <v>1000000</v>
      </c>
      <c r="D15" s="137">
        <v>1000000</v>
      </c>
    </row>
    <row r="16" spans="1:4" ht="15.75" x14ac:dyDescent="0.25">
      <c r="A16" s="140" t="s">
        <v>135</v>
      </c>
      <c r="B16" s="140" t="s">
        <v>136</v>
      </c>
      <c r="C16" s="141">
        <f>C17</f>
        <v>4000000</v>
      </c>
      <c r="D16" s="141">
        <f>D17</f>
        <v>46441763</v>
      </c>
    </row>
    <row r="17" spans="1:4" ht="15.75" x14ac:dyDescent="0.25">
      <c r="A17" s="142"/>
      <c r="B17" s="143" t="s">
        <v>133</v>
      </c>
      <c r="C17" s="144">
        <v>4000000</v>
      </c>
      <c r="D17" s="144">
        <f>49941763-3500000</f>
        <v>46441763</v>
      </c>
    </row>
    <row r="18" spans="1:4" ht="18.75" x14ac:dyDescent="0.3">
      <c r="A18" s="138" t="s">
        <v>137</v>
      </c>
      <c r="B18" s="138" t="s">
        <v>287</v>
      </c>
      <c r="C18" s="139">
        <f>C4+C7+C13+C16</f>
        <v>30079155</v>
      </c>
      <c r="D18" s="139">
        <f>D4+D7+D13+D16</f>
        <v>66927618</v>
      </c>
    </row>
    <row r="19" spans="1:4" ht="15.75" x14ac:dyDescent="0.25">
      <c r="A19" s="140"/>
      <c r="B19" s="140" t="s">
        <v>341</v>
      </c>
      <c r="C19" s="141">
        <v>0</v>
      </c>
      <c r="D19" s="141">
        <v>5453188</v>
      </c>
    </row>
    <row r="20" spans="1:4" ht="37.5" x14ac:dyDescent="0.3">
      <c r="A20" s="183"/>
      <c r="B20" s="149" t="s">
        <v>343</v>
      </c>
      <c r="C20" s="139">
        <f>C19</f>
        <v>0</v>
      </c>
      <c r="D20" s="139">
        <f>D19</f>
        <v>5453188</v>
      </c>
    </row>
    <row r="21" spans="1:4" ht="15.75" x14ac:dyDescent="0.25">
      <c r="A21" s="140" t="s">
        <v>149</v>
      </c>
      <c r="B21" s="140" t="s">
        <v>291</v>
      </c>
      <c r="C21" s="141"/>
      <c r="D21" s="141"/>
    </row>
    <row r="22" spans="1:4" ht="37.5" x14ac:dyDescent="0.3">
      <c r="A22" s="138" t="s">
        <v>151</v>
      </c>
      <c r="B22" s="149" t="s">
        <v>344</v>
      </c>
      <c r="C22" s="139">
        <f>C21</f>
        <v>0</v>
      </c>
      <c r="D22" s="139">
        <v>0</v>
      </c>
    </row>
  </sheetData>
  <mergeCells count="2">
    <mergeCell ref="A1:A3"/>
    <mergeCell ref="B2:B3"/>
  </mergeCells>
  <pageMargins left="0.7" right="0.7" top="0.75" bottom="0.75" header="0.3" footer="0.3"/>
  <pageSetup paperSize="9" scale="84" orientation="portrait" r:id="rId1"/>
  <headerFooter>
    <oddHeader>&amp;C&amp;"Times New Roman,Félkövér"&amp;14Egyéb működési, felhalmozási célú kiadások&amp;R&amp;"Times New Roman,Normál"4. melléklet
adatok Ft-ban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B5FF-A3AD-4800-985B-4EF361E248BE}">
  <dimension ref="A1:K113"/>
  <sheetViews>
    <sheetView view="pageBreakPreview" topLeftCell="B1" zoomScale="60" zoomScaleNormal="70" workbookViewId="0">
      <selection activeCell="B1" sqref="B1"/>
    </sheetView>
  </sheetViews>
  <sheetFormatPr defaultColWidth="8.85546875" defaultRowHeight="15" x14ac:dyDescent="0.25"/>
  <cols>
    <col min="2" max="2" width="77" customWidth="1"/>
    <col min="3" max="10" width="24.140625" style="3" customWidth="1"/>
    <col min="11" max="11" width="15.42578125" bestFit="1" customWidth="1"/>
  </cols>
  <sheetData>
    <row r="1" spans="1:10" ht="56.25" x14ac:dyDescent="0.3">
      <c r="A1" s="24" t="s">
        <v>0</v>
      </c>
      <c r="B1" s="35" t="s">
        <v>114</v>
      </c>
      <c r="C1" s="145" t="s">
        <v>323</v>
      </c>
      <c r="D1" s="217" t="s">
        <v>339</v>
      </c>
      <c r="E1" s="145" t="s">
        <v>329</v>
      </c>
      <c r="F1" s="217" t="s">
        <v>339</v>
      </c>
      <c r="G1" s="145" t="s">
        <v>330</v>
      </c>
      <c r="H1" s="217" t="s">
        <v>339</v>
      </c>
      <c r="I1" s="145" t="s">
        <v>331</v>
      </c>
      <c r="J1" s="217" t="s">
        <v>339</v>
      </c>
    </row>
    <row r="2" spans="1:10" ht="25.15" customHeight="1" x14ac:dyDescent="0.25">
      <c r="A2" s="5" t="s">
        <v>2</v>
      </c>
      <c r="B2" s="6" t="s">
        <v>11</v>
      </c>
      <c r="C2" s="7">
        <f>Önkormányzat!C2</f>
        <v>19583262</v>
      </c>
      <c r="D2" s="7">
        <f>Önkormányzat!D2</f>
        <v>20563262</v>
      </c>
      <c r="E2" s="7">
        <f>C2-G2-I2</f>
        <v>19583262</v>
      </c>
      <c r="F2" s="7">
        <f>D2-H2-J2</f>
        <v>20563262</v>
      </c>
      <c r="G2" s="7">
        <v>0</v>
      </c>
      <c r="H2" s="7">
        <v>0</v>
      </c>
      <c r="I2" s="7">
        <v>0</v>
      </c>
      <c r="J2" s="218">
        <v>0</v>
      </c>
    </row>
    <row r="3" spans="1:10" ht="25.15" customHeight="1" x14ac:dyDescent="0.25">
      <c r="A3" s="5" t="s">
        <v>3</v>
      </c>
      <c r="B3" s="6" t="s">
        <v>12</v>
      </c>
      <c r="C3" s="7">
        <f>Önkormányzat!C3</f>
        <v>0</v>
      </c>
      <c r="D3" s="7">
        <f>Önkormányzat!D3</f>
        <v>0</v>
      </c>
      <c r="E3" s="7">
        <f t="shared" ref="E3:F66" si="0">C3-G3-I3</f>
        <v>0</v>
      </c>
      <c r="F3" s="7">
        <f t="shared" si="0"/>
        <v>0</v>
      </c>
      <c r="G3" s="7">
        <v>0</v>
      </c>
      <c r="H3" s="7">
        <v>0</v>
      </c>
      <c r="I3" s="7">
        <v>0</v>
      </c>
      <c r="J3" s="218">
        <v>0</v>
      </c>
    </row>
    <row r="4" spans="1:10" ht="25.15" customHeight="1" x14ac:dyDescent="0.25">
      <c r="A4" s="8" t="s">
        <v>4</v>
      </c>
      <c r="B4" s="4" t="s">
        <v>13</v>
      </c>
      <c r="C4" s="7">
        <f>Önkormányzat!C4</f>
        <v>5267210</v>
      </c>
      <c r="D4" s="7">
        <f>Önkormányzat!D4</f>
        <v>5267210</v>
      </c>
      <c r="E4" s="7">
        <v>0</v>
      </c>
      <c r="F4" s="7">
        <v>0</v>
      </c>
      <c r="G4" s="7">
        <v>0</v>
      </c>
      <c r="H4" s="7">
        <v>0</v>
      </c>
      <c r="I4" s="7">
        <f>C4</f>
        <v>5267210</v>
      </c>
      <c r="J4" s="218">
        <v>5267210</v>
      </c>
    </row>
    <row r="5" spans="1:10" ht="25.15" customHeight="1" x14ac:dyDescent="0.25">
      <c r="A5" s="8" t="s">
        <v>5</v>
      </c>
      <c r="B5" s="4" t="s">
        <v>14</v>
      </c>
      <c r="C5" s="7">
        <f>Önkormányzat!C5</f>
        <v>0</v>
      </c>
      <c r="D5" s="7">
        <f>Önkormányzat!D5</f>
        <v>0</v>
      </c>
      <c r="E5" s="7">
        <f t="shared" si="0"/>
        <v>0</v>
      </c>
      <c r="F5" s="7">
        <f t="shared" si="0"/>
        <v>0</v>
      </c>
      <c r="G5" s="7">
        <v>0</v>
      </c>
      <c r="H5" s="7">
        <v>0</v>
      </c>
      <c r="I5" s="7">
        <v>0</v>
      </c>
      <c r="J5" s="218">
        <v>0</v>
      </c>
    </row>
    <row r="6" spans="1:10" ht="25.15" customHeight="1" x14ac:dyDescent="0.25">
      <c r="A6" s="5" t="s">
        <v>6</v>
      </c>
      <c r="B6" s="6" t="s">
        <v>15</v>
      </c>
      <c r="C6" s="9">
        <f>Önkormányzat!C6</f>
        <v>5267210</v>
      </c>
      <c r="D6" s="9">
        <f>Önkormányzat!D6</f>
        <v>5267210</v>
      </c>
      <c r="E6" s="9">
        <v>0</v>
      </c>
      <c r="F6" s="9">
        <v>0</v>
      </c>
      <c r="G6" s="9">
        <v>0</v>
      </c>
      <c r="H6" s="9">
        <v>0</v>
      </c>
      <c r="I6" s="9">
        <f>I4+I5</f>
        <v>5267210</v>
      </c>
      <c r="J6" s="219">
        <v>5267210</v>
      </c>
    </row>
    <row r="7" spans="1:10" ht="25.15" customHeight="1" x14ac:dyDescent="0.25">
      <c r="A7" s="5" t="s">
        <v>7</v>
      </c>
      <c r="B7" s="6" t="s">
        <v>16</v>
      </c>
      <c r="C7" s="7">
        <f>Önkormányzat!C7</f>
        <v>2270000</v>
      </c>
      <c r="D7" s="7">
        <f>Önkormányzat!D7</f>
        <v>2270000</v>
      </c>
      <c r="E7" s="7">
        <f t="shared" si="0"/>
        <v>2270000</v>
      </c>
      <c r="F7" s="7">
        <f t="shared" si="0"/>
        <v>2270000</v>
      </c>
      <c r="G7" s="7">
        <v>0</v>
      </c>
      <c r="H7" s="7">
        <v>0</v>
      </c>
      <c r="I7" s="7">
        <v>0</v>
      </c>
      <c r="J7" s="218">
        <v>0</v>
      </c>
    </row>
    <row r="8" spans="1:10" ht="25.15" customHeight="1" x14ac:dyDescent="0.25">
      <c r="A8" s="5" t="s">
        <v>8</v>
      </c>
      <c r="B8" s="6" t="s">
        <v>17</v>
      </c>
      <c r="C8" s="7">
        <f>Önkormányzat!C8</f>
        <v>0</v>
      </c>
      <c r="D8" s="7">
        <f>Önkormányzat!D8</f>
        <v>0</v>
      </c>
      <c r="E8" s="7">
        <f t="shared" si="0"/>
        <v>0</v>
      </c>
      <c r="F8" s="7">
        <f t="shared" si="0"/>
        <v>0</v>
      </c>
      <c r="G8" s="7">
        <v>0</v>
      </c>
      <c r="H8" s="7">
        <v>0</v>
      </c>
      <c r="I8" s="7">
        <v>0</v>
      </c>
      <c r="J8" s="218">
        <v>0</v>
      </c>
    </row>
    <row r="9" spans="1:10" ht="25.15" customHeight="1" x14ac:dyDescent="0.25">
      <c r="A9" s="5" t="s">
        <v>9</v>
      </c>
      <c r="B9" s="6" t="s">
        <v>18</v>
      </c>
      <c r="C9" s="7">
        <f>Önkormányzat!C9</f>
        <v>0</v>
      </c>
      <c r="D9" s="7">
        <f>Önkormányzat!D9</f>
        <v>0</v>
      </c>
      <c r="E9" s="7">
        <f t="shared" si="0"/>
        <v>0</v>
      </c>
      <c r="F9" s="7">
        <f t="shared" si="0"/>
        <v>0</v>
      </c>
      <c r="G9" s="7">
        <v>0</v>
      </c>
      <c r="H9" s="7">
        <v>0</v>
      </c>
      <c r="I9" s="7">
        <v>0</v>
      </c>
      <c r="J9" s="218">
        <v>0</v>
      </c>
    </row>
    <row r="10" spans="1:10" ht="25.15" customHeight="1" x14ac:dyDescent="0.25">
      <c r="A10" s="10" t="s">
        <v>10</v>
      </c>
      <c r="B10" s="11" t="s">
        <v>19</v>
      </c>
      <c r="C10" s="12">
        <f>Önkormányzat!C10</f>
        <v>27120472</v>
      </c>
      <c r="D10" s="12">
        <f>Önkormányzat!D10</f>
        <v>28100472</v>
      </c>
      <c r="E10" s="12">
        <f>C10-G10-I10</f>
        <v>21853262</v>
      </c>
      <c r="F10" s="12">
        <f>D10-H10-J10</f>
        <v>22833262</v>
      </c>
      <c r="G10" s="12">
        <v>0</v>
      </c>
      <c r="H10" s="12">
        <v>0</v>
      </c>
      <c r="I10" s="12">
        <f>I2+I3+I6+I7+I8+I9</f>
        <v>5267210</v>
      </c>
      <c r="J10" s="12">
        <f>J2+J3+J6+J7+J8+J9</f>
        <v>5267210</v>
      </c>
    </row>
    <row r="11" spans="1:10" ht="25.15" customHeight="1" x14ac:dyDescent="0.25">
      <c r="A11" s="5" t="s">
        <v>21</v>
      </c>
      <c r="B11" s="6" t="s">
        <v>20</v>
      </c>
      <c r="C11" s="13">
        <f>Önkormányzat!C11</f>
        <v>0</v>
      </c>
      <c r="D11" s="13">
        <f>Önkormányzat!D11</f>
        <v>0</v>
      </c>
      <c r="E11" s="13">
        <f t="shared" si="0"/>
        <v>0</v>
      </c>
      <c r="F11" s="13">
        <f t="shared" si="0"/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ht="25.15" customHeight="1" x14ac:dyDescent="0.25">
      <c r="A12" s="5" t="s">
        <v>22</v>
      </c>
      <c r="B12" s="6" t="s">
        <v>27</v>
      </c>
      <c r="C12" s="13">
        <f>Önkormányzat!C12</f>
        <v>0</v>
      </c>
      <c r="D12" s="13">
        <f>Önkormányzat!D12</f>
        <v>0</v>
      </c>
      <c r="E12" s="13">
        <f t="shared" si="0"/>
        <v>0</v>
      </c>
      <c r="F12" s="13">
        <f t="shared" si="0"/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ht="25.15" customHeight="1" x14ac:dyDescent="0.25">
      <c r="A13" s="5" t="s">
        <v>23</v>
      </c>
      <c r="B13" s="6" t="s">
        <v>28</v>
      </c>
      <c r="C13" s="13">
        <f>Önkormányzat!C13</f>
        <v>0</v>
      </c>
      <c r="D13" s="13">
        <f>Önkormányzat!D13</f>
        <v>0</v>
      </c>
      <c r="E13" s="13">
        <f t="shared" si="0"/>
        <v>0</v>
      </c>
      <c r="F13" s="13">
        <f t="shared" si="0"/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ht="25.15" customHeight="1" x14ac:dyDescent="0.25">
      <c r="A14" s="5" t="s">
        <v>24</v>
      </c>
      <c r="B14" s="6" t="s">
        <v>29</v>
      </c>
      <c r="C14" s="13">
        <f>Önkormányzat!C14</f>
        <v>0</v>
      </c>
      <c r="D14" s="13">
        <f>Önkormányzat!D14</f>
        <v>0</v>
      </c>
      <c r="E14" s="13">
        <f t="shared" si="0"/>
        <v>0</v>
      </c>
      <c r="F14" s="13">
        <f t="shared" si="0"/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ht="25.15" customHeight="1" x14ac:dyDescent="0.25">
      <c r="A15" s="5" t="s">
        <v>25</v>
      </c>
      <c r="B15" s="6" t="s">
        <v>30</v>
      </c>
      <c r="C15" s="13">
        <f>Önkormányzat!C15</f>
        <v>0</v>
      </c>
      <c r="D15" s="13">
        <f>Önkormányzat!D15</f>
        <v>17179876</v>
      </c>
      <c r="E15" s="13">
        <f t="shared" si="0"/>
        <v>0</v>
      </c>
      <c r="F15" s="13">
        <f t="shared" si="0"/>
        <v>17179876</v>
      </c>
      <c r="G15" s="13">
        <f>C15</f>
        <v>0</v>
      </c>
      <c r="H15" s="13">
        <v>0</v>
      </c>
      <c r="I15" s="13">
        <v>0</v>
      </c>
      <c r="J15" s="13">
        <v>0</v>
      </c>
    </row>
    <row r="16" spans="1:10" ht="25.15" customHeight="1" x14ac:dyDescent="0.25">
      <c r="A16" s="14" t="s">
        <v>26</v>
      </c>
      <c r="B16" s="15" t="s">
        <v>31</v>
      </c>
      <c r="C16" s="16">
        <f>Önkormányzat!C16</f>
        <v>27120472</v>
      </c>
      <c r="D16" s="16">
        <f>Önkormányzat!D16</f>
        <v>45280348</v>
      </c>
      <c r="E16" s="16">
        <f t="shared" si="0"/>
        <v>21853262</v>
      </c>
      <c r="F16" s="16">
        <f t="shared" si="0"/>
        <v>40013138</v>
      </c>
      <c r="G16" s="16">
        <f>G10+G11+G12+G13+G14+G15</f>
        <v>0</v>
      </c>
      <c r="H16" s="16">
        <f>H10+H11+H12+H13+H14+H15</f>
        <v>0</v>
      </c>
      <c r="I16" s="16">
        <f>I10+I11+I12+I13+I14+I15</f>
        <v>5267210</v>
      </c>
      <c r="J16" s="16">
        <f>J10+J11+J12+J13+J14+J15</f>
        <v>5267210</v>
      </c>
    </row>
    <row r="17" spans="1:10" ht="25.15" customHeight="1" x14ac:dyDescent="0.25">
      <c r="A17" s="5" t="s">
        <v>32</v>
      </c>
      <c r="B17" s="6" t="s">
        <v>38</v>
      </c>
      <c r="C17" s="13">
        <f>Önkormányzat!C17</f>
        <v>0</v>
      </c>
      <c r="D17" s="13">
        <f>Önkormányzat!D17</f>
        <v>0</v>
      </c>
      <c r="E17" s="13">
        <f t="shared" si="0"/>
        <v>0</v>
      </c>
      <c r="F17" s="13">
        <f t="shared" si="0"/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ht="25.15" customHeight="1" x14ac:dyDescent="0.25">
      <c r="A18" s="5" t="s">
        <v>33</v>
      </c>
      <c r="B18" s="6" t="s">
        <v>39</v>
      </c>
      <c r="C18" s="13">
        <f>Önkormányzat!C18</f>
        <v>0</v>
      </c>
      <c r="D18" s="13">
        <f>Önkormányzat!D18</f>
        <v>0</v>
      </c>
      <c r="E18" s="13">
        <f t="shared" si="0"/>
        <v>0</v>
      </c>
      <c r="F18" s="13">
        <f t="shared" si="0"/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25.15" customHeight="1" x14ac:dyDescent="0.25">
      <c r="A19" s="5" t="s">
        <v>34</v>
      </c>
      <c r="B19" s="6" t="s">
        <v>40</v>
      </c>
      <c r="C19" s="13">
        <f>Önkormányzat!C19</f>
        <v>0</v>
      </c>
      <c r="D19" s="13">
        <f>Önkormányzat!D19</f>
        <v>0</v>
      </c>
      <c r="E19" s="13">
        <f t="shared" si="0"/>
        <v>0</v>
      </c>
      <c r="F19" s="13">
        <f t="shared" si="0"/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ht="25.15" customHeight="1" x14ac:dyDescent="0.25">
      <c r="A20" s="5" t="s">
        <v>35</v>
      </c>
      <c r="B20" s="6" t="s">
        <v>41</v>
      </c>
      <c r="C20" s="13">
        <f>Önkormányzat!C20</f>
        <v>0</v>
      </c>
      <c r="D20" s="13">
        <f>Önkormányzat!D20</f>
        <v>0</v>
      </c>
      <c r="E20" s="13">
        <f t="shared" si="0"/>
        <v>0</v>
      </c>
      <c r="F20" s="13">
        <f t="shared" si="0"/>
        <v>0</v>
      </c>
      <c r="G20" s="13">
        <v>0</v>
      </c>
      <c r="H20" s="13">
        <v>0</v>
      </c>
      <c r="I20" s="13">
        <v>0</v>
      </c>
      <c r="J20" s="13">
        <v>0</v>
      </c>
    </row>
    <row r="21" spans="1:10" ht="25.15" customHeight="1" x14ac:dyDescent="0.25">
      <c r="A21" s="5" t="s">
        <v>36</v>
      </c>
      <c r="B21" s="6" t="s">
        <v>42</v>
      </c>
      <c r="C21" s="13">
        <f>Önkormányzat!C21</f>
        <v>0</v>
      </c>
      <c r="D21" s="13">
        <f>Önkormányzat!D21</f>
        <v>4137477</v>
      </c>
      <c r="E21" s="13">
        <f t="shared" si="0"/>
        <v>0</v>
      </c>
      <c r="F21" s="13">
        <f t="shared" si="0"/>
        <v>4137477</v>
      </c>
      <c r="G21" s="13">
        <v>0</v>
      </c>
      <c r="H21" s="13">
        <v>0</v>
      </c>
      <c r="I21" s="13">
        <v>0</v>
      </c>
      <c r="J21" s="13">
        <v>0</v>
      </c>
    </row>
    <row r="22" spans="1:10" ht="25.15" customHeight="1" x14ac:dyDescent="0.25">
      <c r="A22" s="14" t="s">
        <v>37</v>
      </c>
      <c r="B22" s="15" t="s">
        <v>43</v>
      </c>
      <c r="C22" s="16">
        <f>Önkormányzat!C23</f>
        <v>0</v>
      </c>
      <c r="D22" s="16">
        <f>Önkormányzat!D23</f>
        <v>4137477</v>
      </c>
      <c r="E22" s="16">
        <f t="shared" si="0"/>
        <v>0</v>
      </c>
      <c r="F22" s="16">
        <f t="shared" si="0"/>
        <v>4137477</v>
      </c>
      <c r="G22" s="16">
        <f>G17+G18+G19+G20+G21</f>
        <v>0</v>
      </c>
      <c r="H22" s="16">
        <f>H17+H18+H19+H20+H21</f>
        <v>0</v>
      </c>
      <c r="I22" s="16">
        <f>I17+I18+I19+I20+I21</f>
        <v>0</v>
      </c>
      <c r="J22" s="16">
        <f>J17+J18+J19+J20+J21</f>
        <v>0</v>
      </c>
    </row>
    <row r="23" spans="1:10" ht="25.15" customHeight="1" x14ac:dyDescent="0.25">
      <c r="A23" s="5" t="s">
        <v>44</v>
      </c>
      <c r="B23" s="6" t="s">
        <v>45</v>
      </c>
      <c r="C23" s="13">
        <f>Önkormányzat!C24</f>
        <v>13000000</v>
      </c>
      <c r="D23" s="13">
        <f>Önkormányzat!D24</f>
        <v>14500000</v>
      </c>
      <c r="E23" s="13">
        <f t="shared" si="0"/>
        <v>13000000</v>
      </c>
      <c r="F23" s="13">
        <f t="shared" si="0"/>
        <v>14500000</v>
      </c>
      <c r="G23" s="13">
        <v>0</v>
      </c>
      <c r="H23" s="13">
        <v>0</v>
      </c>
      <c r="I23" s="13">
        <v>0</v>
      </c>
      <c r="J23" s="13">
        <v>0</v>
      </c>
    </row>
    <row r="24" spans="1:10" ht="25.15" customHeight="1" x14ac:dyDescent="0.25">
      <c r="A24" s="5" t="s">
        <v>46</v>
      </c>
      <c r="B24" s="4" t="s">
        <v>47</v>
      </c>
      <c r="C24" s="13">
        <f>Önkormányzat!C25</f>
        <v>14000000</v>
      </c>
      <c r="D24" s="13">
        <f>Önkormányzat!D25</f>
        <v>25000000</v>
      </c>
      <c r="E24" s="13">
        <f t="shared" si="0"/>
        <v>12363636</v>
      </c>
      <c r="F24" s="13">
        <f t="shared" si="0"/>
        <v>23363636</v>
      </c>
      <c r="G24" s="13">
        <v>1636364</v>
      </c>
      <c r="H24" s="220">
        <v>1636364</v>
      </c>
      <c r="I24" s="13">
        <v>0</v>
      </c>
      <c r="J24" s="13">
        <v>0</v>
      </c>
    </row>
    <row r="25" spans="1:10" ht="25.15" customHeight="1" x14ac:dyDescent="0.25">
      <c r="A25" s="5" t="s">
        <v>48</v>
      </c>
      <c r="B25" s="4" t="s">
        <v>49</v>
      </c>
      <c r="C25" s="13">
        <f>Önkormányzat!C26</f>
        <v>0</v>
      </c>
      <c r="D25" s="13">
        <f>Önkormányzat!D26</f>
        <v>0</v>
      </c>
      <c r="E25" s="13">
        <f t="shared" si="0"/>
        <v>0</v>
      </c>
      <c r="F25" s="13">
        <f t="shared" si="0"/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25.15" customHeight="1" x14ac:dyDescent="0.25">
      <c r="A26" s="5" t="s">
        <v>50</v>
      </c>
      <c r="B26" s="6" t="s">
        <v>51</v>
      </c>
      <c r="C26" s="13">
        <f>Önkormányzat!C27</f>
        <v>0</v>
      </c>
      <c r="D26" s="13">
        <f>Önkormányzat!D27</f>
        <v>0</v>
      </c>
      <c r="E26" s="13">
        <f t="shared" si="0"/>
        <v>0</v>
      </c>
      <c r="F26" s="13">
        <f t="shared" si="0"/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5.15" customHeight="1" x14ac:dyDescent="0.25">
      <c r="A27" s="5" t="s">
        <v>52</v>
      </c>
      <c r="B27" s="6" t="s">
        <v>53</v>
      </c>
      <c r="C27" s="13">
        <f>Önkormányzat!C28</f>
        <v>200000</v>
      </c>
      <c r="D27" s="13">
        <f>Önkormányzat!D28</f>
        <v>240000</v>
      </c>
      <c r="E27" s="13">
        <f t="shared" si="0"/>
        <v>200000</v>
      </c>
      <c r="F27" s="13">
        <f t="shared" si="0"/>
        <v>240000</v>
      </c>
      <c r="G27" s="13">
        <v>0</v>
      </c>
      <c r="H27" s="13">
        <v>0</v>
      </c>
      <c r="I27" s="13">
        <v>0</v>
      </c>
      <c r="J27" s="13">
        <v>0</v>
      </c>
    </row>
    <row r="28" spans="1:10" ht="25.15" customHeight="1" x14ac:dyDescent="0.25">
      <c r="A28" s="14" t="s">
        <v>54</v>
      </c>
      <c r="B28" s="15" t="s">
        <v>55</v>
      </c>
      <c r="C28" s="16">
        <f>Önkormányzat!C29</f>
        <v>27200000</v>
      </c>
      <c r="D28" s="16">
        <f>Önkormányzat!D29</f>
        <v>39740000</v>
      </c>
      <c r="E28" s="16">
        <f t="shared" si="0"/>
        <v>25563636</v>
      </c>
      <c r="F28" s="16">
        <f t="shared" si="0"/>
        <v>38103636</v>
      </c>
      <c r="G28" s="16">
        <f>G23+G24+G25+G26+G27</f>
        <v>1636364</v>
      </c>
      <c r="H28" s="16">
        <f>H23+H24+H25+H26+H27</f>
        <v>1636364</v>
      </c>
      <c r="I28" s="16">
        <f>I23+I24+I25+I26+I27</f>
        <v>0</v>
      </c>
      <c r="J28" s="16">
        <f>J23+J24+J25+J26+J27</f>
        <v>0</v>
      </c>
    </row>
    <row r="29" spans="1:10" ht="25.15" customHeight="1" x14ac:dyDescent="0.25">
      <c r="A29" s="5" t="s">
        <v>56</v>
      </c>
      <c r="B29" s="6" t="s">
        <v>68</v>
      </c>
      <c r="C29" s="13">
        <f>Önkormányzat!C30</f>
        <v>30000</v>
      </c>
      <c r="D29" s="13">
        <f>Önkormányzat!D30</f>
        <v>30000</v>
      </c>
      <c r="E29" s="13">
        <f>C29</f>
        <v>30000</v>
      </c>
      <c r="F29" s="13">
        <f>D29</f>
        <v>30000</v>
      </c>
      <c r="G29" s="13">
        <v>0</v>
      </c>
      <c r="H29" s="13">
        <v>0</v>
      </c>
      <c r="I29" s="13">
        <v>0</v>
      </c>
      <c r="J29" s="13">
        <v>0</v>
      </c>
    </row>
    <row r="30" spans="1:10" ht="25.15" customHeight="1" x14ac:dyDescent="0.25">
      <c r="A30" s="5" t="s">
        <v>57</v>
      </c>
      <c r="B30" s="6" t="s">
        <v>69</v>
      </c>
      <c r="C30" s="13">
        <f>Önkormányzat!C31</f>
        <v>0</v>
      </c>
      <c r="D30" s="13">
        <f>Önkormányzat!D31</f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25.15" customHeight="1" x14ac:dyDescent="0.25">
      <c r="A31" s="5" t="s">
        <v>58</v>
      </c>
      <c r="B31" s="6" t="s">
        <v>70</v>
      </c>
      <c r="C31" s="13">
        <f>Önkormányzat!C32</f>
        <v>2564000</v>
      </c>
      <c r="D31" s="13">
        <f>Önkormányzat!D32</f>
        <v>2564000</v>
      </c>
      <c r="E31" s="13">
        <v>2632225</v>
      </c>
      <c r="F31" s="13">
        <v>2632225</v>
      </c>
      <c r="G31" s="13">
        <v>0</v>
      </c>
      <c r="H31" s="13">
        <v>0</v>
      </c>
      <c r="I31" s="13">
        <v>0</v>
      </c>
      <c r="J31" s="13">
        <v>0</v>
      </c>
    </row>
    <row r="32" spans="1:10" ht="25.15" customHeight="1" x14ac:dyDescent="0.25">
      <c r="A32" s="5" t="s">
        <v>59</v>
      </c>
      <c r="B32" s="6" t="s">
        <v>71</v>
      </c>
      <c r="C32" s="13">
        <f>Önkormányzat!C33</f>
        <v>0</v>
      </c>
      <c r="D32" s="13">
        <f>Önkormányzat!D33</f>
        <v>0</v>
      </c>
      <c r="E32" s="13">
        <f t="shared" si="0"/>
        <v>0</v>
      </c>
      <c r="F32" s="13">
        <f t="shared" si="0"/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5.15" customHeight="1" x14ac:dyDescent="0.25">
      <c r="A33" s="5" t="s">
        <v>60</v>
      </c>
      <c r="B33" s="6" t="s">
        <v>72</v>
      </c>
      <c r="C33" s="13">
        <f>Önkormányzat!C34</f>
        <v>0</v>
      </c>
      <c r="D33" s="13">
        <f>Önkormányzat!D34</f>
        <v>105483</v>
      </c>
      <c r="E33" s="13">
        <f t="shared" si="0"/>
        <v>0</v>
      </c>
      <c r="F33" s="13">
        <f t="shared" si="0"/>
        <v>105483</v>
      </c>
      <c r="G33" s="13">
        <v>0</v>
      </c>
      <c r="H33" s="13">
        <v>0</v>
      </c>
      <c r="I33" s="13">
        <v>0</v>
      </c>
      <c r="J33" s="13">
        <v>0</v>
      </c>
    </row>
    <row r="34" spans="1:10" ht="25.15" customHeight="1" x14ac:dyDescent="0.25">
      <c r="A34" s="5" t="s">
        <v>61</v>
      </c>
      <c r="B34" s="6" t="s">
        <v>73</v>
      </c>
      <c r="C34" s="13">
        <f>Önkormányzat!C35</f>
        <v>0</v>
      </c>
      <c r="D34" s="13">
        <f>Önkormányzat!D35</f>
        <v>0</v>
      </c>
      <c r="E34" s="13">
        <f t="shared" si="0"/>
        <v>0</v>
      </c>
      <c r="F34" s="13">
        <f t="shared" si="0"/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ht="25.15" customHeight="1" x14ac:dyDescent="0.25">
      <c r="A35" s="5" t="s">
        <v>62</v>
      </c>
      <c r="B35" s="6" t="s">
        <v>67</v>
      </c>
      <c r="C35" s="13">
        <f>Önkormányzat!C36</f>
        <v>0</v>
      </c>
      <c r="D35" s="13">
        <f>Önkormányzat!D36</f>
        <v>334923</v>
      </c>
      <c r="E35" s="13">
        <f t="shared" si="0"/>
        <v>0</v>
      </c>
      <c r="F35" s="13">
        <f t="shared" si="0"/>
        <v>334923</v>
      </c>
      <c r="G35" s="13">
        <v>0</v>
      </c>
      <c r="H35" s="13">
        <v>0</v>
      </c>
      <c r="I35" s="13">
        <v>0</v>
      </c>
      <c r="J35" s="13">
        <v>0</v>
      </c>
    </row>
    <row r="36" spans="1:10" ht="25.15" customHeight="1" x14ac:dyDescent="0.25">
      <c r="A36" s="5" t="s">
        <v>63</v>
      </c>
      <c r="B36" s="6" t="s">
        <v>74</v>
      </c>
      <c r="C36" s="13">
        <f>Önkormányzat!C37</f>
        <v>0</v>
      </c>
      <c r="D36" s="13">
        <f>Önkormányzat!D37</f>
        <v>0</v>
      </c>
      <c r="E36" s="13">
        <f t="shared" si="0"/>
        <v>0</v>
      </c>
      <c r="F36" s="13">
        <f t="shared" si="0"/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ht="25.15" customHeight="1" x14ac:dyDescent="0.25">
      <c r="A37" s="5" t="s">
        <v>64</v>
      </c>
      <c r="B37" s="6" t="s">
        <v>75</v>
      </c>
      <c r="C37" s="13">
        <f>Önkormányzat!C38</f>
        <v>0</v>
      </c>
      <c r="D37" s="13">
        <f>Önkormányzat!D38</f>
        <v>59436</v>
      </c>
      <c r="E37" s="13">
        <f t="shared" si="0"/>
        <v>0</v>
      </c>
      <c r="F37" s="13">
        <f t="shared" si="0"/>
        <v>59436</v>
      </c>
      <c r="G37" s="13">
        <v>0</v>
      </c>
      <c r="H37" s="13">
        <v>0</v>
      </c>
      <c r="I37" s="13">
        <v>0</v>
      </c>
      <c r="J37" s="13">
        <v>0</v>
      </c>
    </row>
    <row r="38" spans="1:10" ht="25.15" customHeight="1" x14ac:dyDescent="0.25">
      <c r="A38" s="5" t="s">
        <v>65</v>
      </c>
      <c r="B38" s="6" t="s">
        <v>76</v>
      </c>
      <c r="C38" s="13">
        <f>Önkormányzat!C39</f>
        <v>0</v>
      </c>
      <c r="D38" s="13">
        <f>Önkormányzat!D39</f>
        <v>169173</v>
      </c>
      <c r="E38" s="13">
        <f t="shared" si="0"/>
        <v>0</v>
      </c>
      <c r="F38" s="13">
        <f t="shared" si="0"/>
        <v>169173</v>
      </c>
      <c r="G38" s="13">
        <v>0</v>
      </c>
      <c r="H38" s="13">
        <v>0</v>
      </c>
      <c r="I38" s="13">
        <v>0</v>
      </c>
      <c r="J38" s="13">
        <v>0</v>
      </c>
    </row>
    <row r="39" spans="1:10" ht="25.15" customHeight="1" x14ac:dyDescent="0.25">
      <c r="A39" s="14" t="s">
        <v>66</v>
      </c>
      <c r="B39" s="15" t="s">
        <v>77</v>
      </c>
      <c r="C39" s="16">
        <f>Önkormányzat!C40</f>
        <v>2594000</v>
      </c>
      <c r="D39" s="16">
        <f>Önkormányzat!D40</f>
        <v>3263015</v>
      </c>
      <c r="E39" s="16">
        <f>C39-G39-I39</f>
        <v>2594000</v>
      </c>
      <c r="F39" s="16">
        <f>D39-H39-J39</f>
        <v>3263015</v>
      </c>
      <c r="G39" s="16">
        <f t="shared" ref="G39:I39" si="1">G29+G30+G31+G32+G33+G34+G35+G36+G37+G38</f>
        <v>0</v>
      </c>
      <c r="H39" s="16">
        <f t="shared" ref="H39" si="2">H29+H30+H31+H32+H33+H34+H35+H36+H37+H38</f>
        <v>0</v>
      </c>
      <c r="I39" s="16">
        <f t="shared" si="1"/>
        <v>0</v>
      </c>
      <c r="J39" s="16">
        <f t="shared" ref="J39" si="3">J29+J30+J31+J32+J33+J34+J35+J36+J37+J38</f>
        <v>0</v>
      </c>
    </row>
    <row r="40" spans="1:10" ht="25.15" customHeight="1" x14ac:dyDescent="0.25">
      <c r="A40" s="5" t="s">
        <v>78</v>
      </c>
      <c r="B40" s="6" t="s">
        <v>85</v>
      </c>
      <c r="C40" s="13">
        <f>Önkormányzat!C41</f>
        <v>0</v>
      </c>
      <c r="D40" s="13">
        <f>Önkormányzat!D41</f>
        <v>0</v>
      </c>
      <c r="E40" s="13">
        <f t="shared" si="0"/>
        <v>0</v>
      </c>
      <c r="F40" s="13">
        <f t="shared" si="0"/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ht="25.15" customHeight="1" x14ac:dyDescent="0.25">
      <c r="A41" s="5" t="s">
        <v>79</v>
      </c>
      <c r="B41" s="6" t="s">
        <v>86</v>
      </c>
      <c r="C41" s="13">
        <f>Önkormányzat!C42</f>
        <v>0</v>
      </c>
      <c r="D41" s="13">
        <f>Önkormányzat!D42</f>
        <v>0</v>
      </c>
      <c r="E41" s="13">
        <f t="shared" si="0"/>
        <v>0</v>
      </c>
      <c r="F41" s="13">
        <f t="shared" si="0"/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ht="25.15" customHeight="1" x14ac:dyDescent="0.25">
      <c r="A42" s="5" t="s">
        <v>80</v>
      </c>
      <c r="B42" s="6" t="s">
        <v>87</v>
      </c>
      <c r="C42" s="13">
        <f>Önkormányzat!C43</f>
        <v>0</v>
      </c>
      <c r="D42" s="13">
        <f>Önkormányzat!D43</f>
        <v>0</v>
      </c>
      <c r="E42" s="13">
        <f t="shared" si="0"/>
        <v>0</v>
      </c>
      <c r="F42" s="13">
        <f t="shared" si="0"/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ht="25.15" customHeight="1" x14ac:dyDescent="0.25">
      <c r="A43" s="5" t="s">
        <v>81</v>
      </c>
      <c r="B43" s="6" t="s">
        <v>88</v>
      </c>
      <c r="C43" s="13">
        <f>Önkormányzat!C44</f>
        <v>0</v>
      </c>
      <c r="D43" s="13">
        <f>Önkormányzat!D44</f>
        <v>0</v>
      </c>
      <c r="E43" s="13">
        <f t="shared" si="0"/>
        <v>0</v>
      </c>
      <c r="F43" s="13">
        <f t="shared" si="0"/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ht="25.15" customHeight="1" x14ac:dyDescent="0.25">
      <c r="A44" s="5" t="s">
        <v>82</v>
      </c>
      <c r="B44" s="6" t="s">
        <v>89</v>
      </c>
      <c r="C44" s="13">
        <f>Önkormányzat!C45</f>
        <v>0</v>
      </c>
      <c r="D44" s="13">
        <f>Önkormányzat!D45</f>
        <v>0</v>
      </c>
      <c r="E44" s="13">
        <f t="shared" si="0"/>
        <v>0</v>
      </c>
      <c r="F44" s="13">
        <f t="shared" si="0"/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25.15" customHeight="1" x14ac:dyDescent="0.25">
      <c r="A45" s="14" t="s">
        <v>83</v>
      </c>
      <c r="B45" s="15" t="s">
        <v>84</v>
      </c>
      <c r="C45" s="16">
        <f>Önkormányzat!C46</f>
        <v>0</v>
      </c>
      <c r="D45" s="16">
        <f>Önkormányzat!D46</f>
        <v>0</v>
      </c>
      <c r="E45" s="16">
        <f t="shared" si="0"/>
        <v>0</v>
      </c>
      <c r="F45" s="16">
        <f t="shared" si="0"/>
        <v>0</v>
      </c>
      <c r="G45" s="16">
        <f>G40+G41+G42+G43+G44</f>
        <v>0</v>
      </c>
      <c r="H45" s="16">
        <f>H40+H41+H42+H43+H44</f>
        <v>0</v>
      </c>
      <c r="I45" s="16">
        <f>I40+I41+I42+I43+I44</f>
        <v>0</v>
      </c>
      <c r="J45" s="16">
        <f>J40+J41+J42+J43+J44</f>
        <v>0</v>
      </c>
    </row>
    <row r="46" spans="1:10" ht="25.15" customHeight="1" x14ac:dyDescent="0.25">
      <c r="A46" s="5" t="s">
        <v>164</v>
      </c>
      <c r="B46" s="6" t="s">
        <v>170</v>
      </c>
      <c r="C46" s="13">
        <f>Önkormányzat!C47</f>
        <v>0</v>
      </c>
      <c r="D46" s="13">
        <f>Önkormányzat!D47</f>
        <v>0</v>
      </c>
      <c r="E46" s="13">
        <f t="shared" si="0"/>
        <v>0</v>
      </c>
      <c r="F46" s="13">
        <f t="shared" si="0"/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25.15" customHeight="1" x14ac:dyDescent="0.25">
      <c r="A47" s="5" t="s">
        <v>165</v>
      </c>
      <c r="B47" s="6" t="s">
        <v>174</v>
      </c>
      <c r="C47" s="13">
        <f>Önkormányzat!C48</f>
        <v>0</v>
      </c>
      <c r="D47" s="13">
        <f>Önkormányzat!D48</f>
        <v>0</v>
      </c>
      <c r="E47" s="13">
        <f t="shared" si="0"/>
        <v>0</v>
      </c>
      <c r="F47" s="13">
        <f t="shared" si="0"/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25.15" customHeight="1" x14ac:dyDescent="0.25">
      <c r="A48" s="5" t="s">
        <v>166</v>
      </c>
      <c r="B48" s="6" t="s">
        <v>171</v>
      </c>
      <c r="C48" s="13">
        <f>Önkormányzat!C49</f>
        <v>0</v>
      </c>
      <c r="D48" s="13">
        <f>Önkormányzat!D49</f>
        <v>0</v>
      </c>
      <c r="E48" s="13">
        <f t="shared" si="0"/>
        <v>0</v>
      </c>
      <c r="F48" s="13">
        <f t="shared" si="0"/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25.15" customHeight="1" x14ac:dyDescent="0.25">
      <c r="A49" s="5" t="s">
        <v>167</v>
      </c>
      <c r="B49" s="6" t="s">
        <v>172</v>
      </c>
      <c r="C49" s="13">
        <f>Önkormányzat!C50</f>
        <v>0</v>
      </c>
      <c r="D49" s="13">
        <f>Önkormányzat!D50</f>
        <v>0</v>
      </c>
      <c r="E49" s="13">
        <f t="shared" si="0"/>
        <v>0</v>
      </c>
      <c r="F49" s="13">
        <f t="shared" si="0"/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25.15" customHeight="1" x14ac:dyDescent="0.25">
      <c r="A50" s="5" t="s">
        <v>168</v>
      </c>
      <c r="B50" s="6" t="s">
        <v>173</v>
      </c>
      <c r="C50" s="13">
        <f>Önkormányzat!C51</f>
        <v>11248000</v>
      </c>
      <c r="D50" s="13">
        <f>Önkormányzat!D51</f>
        <v>0</v>
      </c>
      <c r="E50" s="13">
        <f t="shared" si="0"/>
        <v>11248000</v>
      </c>
      <c r="F50" s="13">
        <f t="shared" si="0"/>
        <v>0</v>
      </c>
      <c r="G50" s="13"/>
      <c r="H50" s="13"/>
      <c r="I50" s="13">
        <v>0</v>
      </c>
      <c r="J50" s="13">
        <v>0</v>
      </c>
    </row>
    <row r="51" spans="1:10" ht="25.15" customHeight="1" x14ac:dyDescent="0.25">
      <c r="A51" s="14" t="s">
        <v>169</v>
      </c>
      <c r="B51" s="15" t="s">
        <v>175</v>
      </c>
      <c r="C51" s="16">
        <f>Önkormányzat!C52</f>
        <v>11248000</v>
      </c>
      <c r="D51" s="16">
        <f>Önkormányzat!D52</f>
        <v>0</v>
      </c>
      <c r="E51" s="16">
        <f t="shared" si="0"/>
        <v>11248000</v>
      </c>
      <c r="F51" s="16">
        <f t="shared" si="0"/>
        <v>0</v>
      </c>
      <c r="G51" s="16">
        <f>G46+G47+G48+G49+G50</f>
        <v>0</v>
      </c>
      <c r="H51" s="16">
        <f>H46+H47+H48+H49+H50</f>
        <v>0</v>
      </c>
      <c r="I51" s="16">
        <f>I46+I47+I48+I49+I50</f>
        <v>0</v>
      </c>
      <c r="J51" s="16">
        <f>J46+J47+J48+J49+J50</f>
        <v>0</v>
      </c>
    </row>
    <row r="52" spans="1:10" ht="25.15" customHeight="1" x14ac:dyDescent="0.25">
      <c r="A52" s="5" t="s">
        <v>90</v>
      </c>
      <c r="B52" s="6" t="s">
        <v>96</v>
      </c>
      <c r="C52" s="13">
        <f>Önkormányzat!C53</f>
        <v>0</v>
      </c>
      <c r="D52" s="13">
        <f>Önkormányzat!D53</f>
        <v>0</v>
      </c>
      <c r="E52" s="13">
        <f t="shared" si="0"/>
        <v>0</v>
      </c>
      <c r="F52" s="13">
        <f t="shared" si="0"/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ht="25.15" customHeight="1" x14ac:dyDescent="0.25">
      <c r="A53" s="5" t="s">
        <v>91</v>
      </c>
      <c r="B53" s="6" t="s">
        <v>97</v>
      </c>
      <c r="C53" s="13">
        <f>Önkormányzat!C54</f>
        <v>0</v>
      </c>
      <c r="D53" s="13">
        <f>Önkormányzat!D54</f>
        <v>0</v>
      </c>
      <c r="E53" s="13">
        <f t="shared" si="0"/>
        <v>0</v>
      </c>
      <c r="F53" s="13">
        <f t="shared" si="0"/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ht="25.15" customHeight="1" x14ac:dyDescent="0.25">
      <c r="A54" s="5" t="s">
        <v>92</v>
      </c>
      <c r="B54" s="6" t="s">
        <v>98</v>
      </c>
      <c r="C54" s="13">
        <f>Önkormányzat!C55</f>
        <v>0</v>
      </c>
      <c r="D54" s="13">
        <f>Önkormányzat!D55</f>
        <v>0</v>
      </c>
      <c r="E54" s="13">
        <f t="shared" si="0"/>
        <v>0</v>
      </c>
      <c r="F54" s="13">
        <f t="shared" si="0"/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ht="25.15" customHeight="1" x14ac:dyDescent="0.25">
      <c r="A55" s="5" t="s">
        <v>93</v>
      </c>
      <c r="B55" s="6" t="s">
        <v>99</v>
      </c>
      <c r="C55" s="13">
        <f>Önkormányzat!C56</f>
        <v>0</v>
      </c>
      <c r="D55" s="13">
        <f>Önkormányzat!D56</f>
        <v>0</v>
      </c>
      <c r="E55" s="13">
        <f t="shared" si="0"/>
        <v>0</v>
      </c>
      <c r="F55" s="13">
        <f t="shared" si="0"/>
        <v>0</v>
      </c>
      <c r="G55" s="13">
        <v>0</v>
      </c>
      <c r="H55" s="13">
        <v>0</v>
      </c>
      <c r="I55" s="13">
        <v>0</v>
      </c>
      <c r="J55" s="13">
        <v>0</v>
      </c>
    </row>
    <row r="56" spans="1:10" ht="25.15" customHeight="1" x14ac:dyDescent="0.25">
      <c r="A56" s="5" t="s">
        <v>94</v>
      </c>
      <c r="B56" s="6" t="s">
        <v>100</v>
      </c>
      <c r="C56" s="13">
        <f>Önkormányzat!C57</f>
        <v>0</v>
      </c>
      <c r="D56" s="13">
        <f>Önkormányzat!D57</f>
        <v>603480</v>
      </c>
      <c r="E56" s="13">
        <f t="shared" si="0"/>
        <v>0</v>
      </c>
      <c r="F56" s="13">
        <f t="shared" si="0"/>
        <v>603480</v>
      </c>
      <c r="G56" s="13">
        <v>0</v>
      </c>
      <c r="H56" s="13">
        <v>0</v>
      </c>
      <c r="I56" s="13">
        <v>0</v>
      </c>
      <c r="J56" s="13">
        <v>0</v>
      </c>
    </row>
    <row r="57" spans="1:10" ht="25.15" customHeight="1" x14ac:dyDescent="0.25">
      <c r="A57" s="14" t="s">
        <v>95</v>
      </c>
      <c r="B57" s="15" t="s">
        <v>101</v>
      </c>
      <c r="C57" s="17">
        <f>Önkormányzat!C58</f>
        <v>0</v>
      </c>
      <c r="D57" s="17">
        <f>Önkormányzat!D58</f>
        <v>603480</v>
      </c>
      <c r="E57" s="17">
        <f>E52+E53+E54+E55+E56</f>
        <v>0</v>
      </c>
      <c r="F57" s="17">
        <f>F52+F53+F54+F55+F56</f>
        <v>603480</v>
      </c>
      <c r="G57" s="17">
        <f t="shared" ref="G57:I57" si="4">G52+G53+G54+G55+G56</f>
        <v>0</v>
      </c>
      <c r="H57" s="17">
        <f t="shared" ref="H57" si="5">H52+H53+H54+H55+H56</f>
        <v>0</v>
      </c>
      <c r="I57" s="17">
        <f t="shared" si="4"/>
        <v>0</v>
      </c>
      <c r="J57" s="17">
        <f t="shared" ref="J57" si="6">J52+J53+J54+J55+J56</f>
        <v>0</v>
      </c>
    </row>
    <row r="58" spans="1:10" ht="25.15" customHeight="1" x14ac:dyDescent="0.3">
      <c r="A58" s="18"/>
      <c r="B58" s="19" t="s">
        <v>102</v>
      </c>
      <c r="C58" s="20">
        <f>Önkormányzat!C59</f>
        <v>68162472</v>
      </c>
      <c r="D58" s="20">
        <f>Önkormányzat!D59</f>
        <v>93024320</v>
      </c>
      <c r="E58" s="20">
        <f>E16+E22+E28+E39+E45+E51+E57</f>
        <v>61258898</v>
      </c>
      <c r="F58" s="20">
        <f>F16+F22+F28+F39+F45+F51+F57</f>
        <v>86120746</v>
      </c>
      <c r="G58" s="20">
        <f t="shared" ref="G58:J58" si="7">G16+G22+G28+G39+G45+G51+G57</f>
        <v>1636364</v>
      </c>
      <c r="H58" s="20">
        <f t="shared" si="7"/>
        <v>1636364</v>
      </c>
      <c r="I58" s="20">
        <f t="shared" si="7"/>
        <v>5267210</v>
      </c>
      <c r="J58" s="20">
        <f t="shared" si="7"/>
        <v>5267210</v>
      </c>
    </row>
    <row r="59" spans="1:10" ht="25.15" customHeight="1" x14ac:dyDescent="0.25">
      <c r="A59" s="8" t="s">
        <v>104</v>
      </c>
      <c r="B59" s="4" t="s">
        <v>106</v>
      </c>
      <c r="C59" s="21">
        <f>Önkormányzat!C60</f>
        <v>70866861</v>
      </c>
      <c r="D59" s="21">
        <f>Önkormányzat!D60</f>
        <v>100673415</v>
      </c>
      <c r="E59" s="21">
        <f t="shared" si="0"/>
        <v>70866861</v>
      </c>
      <c r="F59" s="21">
        <f t="shared" si="0"/>
        <v>100673415</v>
      </c>
      <c r="G59" s="21">
        <v>0</v>
      </c>
      <c r="H59" s="221">
        <v>0</v>
      </c>
      <c r="I59" s="21">
        <v>0</v>
      </c>
      <c r="J59" s="221">
        <v>0</v>
      </c>
    </row>
    <row r="60" spans="1:10" ht="25.15" customHeight="1" x14ac:dyDescent="0.25">
      <c r="A60" s="5" t="s">
        <v>105</v>
      </c>
      <c r="B60" s="6" t="s">
        <v>103</v>
      </c>
      <c r="C60" s="22">
        <f>Önkormányzat!C61</f>
        <v>70866861</v>
      </c>
      <c r="D60" s="22">
        <f>Önkormányzat!D61</f>
        <v>100673415</v>
      </c>
      <c r="E60" s="22">
        <f>E59</f>
        <v>70866861</v>
      </c>
      <c r="F60" s="22">
        <f>F59</f>
        <v>100673415</v>
      </c>
      <c r="G60" s="22">
        <f>G59</f>
        <v>0</v>
      </c>
      <c r="H60" s="222">
        <v>0</v>
      </c>
      <c r="I60" s="22">
        <f>I59</f>
        <v>0</v>
      </c>
      <c r="J60" s="222">
        <v>0</v>
      </c>
    </row>
    <row r="61" spans="1:10" ht="25.15" customHeight="1" x14ac:dyDescent="0.25">
      <c r="A61" s="8" t="s">
        <v>107</v>
      </c>
      <c r="B61" s="4" t="s">
        <v>109</v>
      </c>
      <c r="C61" s="23">
        <f>Önkormányzat!C62</f>
        <v>0</v>
      </c>
      <c r="D61" s="23">
        <f>Önkormányzat!D62</f>
        <v>0</v>
      </c>
      <c r="E61" s="23">
        <f t="shared" si="0"/>
        <v>0</v>
      </c>
      <c r="F61" s="23">
        <f t="shared" si="0"/>
        <v>0</v>
      </c>
      <c r="G61" s="23">
        <v>0</v>
      </c>
      <c r="H61" s="223">
        <v>0</v>
      </c>
      <c r="I61" s="23">
        <v>0</v>
      </c>
      <c r="J61" s="223">
        <v>0</v>
      </c>
    </row>
    <row r="62" spans="1:10" ht="25.15" customHeight="1" x14ac:dyDescent="0.25">
      <c r="A62" s="8" t="s">
        <v>108</v>
      </c>
      <c r="B62" s="4" t="s">
        <v>110</v>
      </c>
      <c r="C62" s="23">
        <f>Önkormányzat!C63</f>
        <v>0</v>
      </c>
      <c r="D62" s="23">
        <f>Önkormányzat!D63</f>
        <v>0</v>
      </c>
      <c r="E62" s="23">
        <f t="shared" si="0"/>
        <v>0</v>
      </c>
      <c r="F62" s="23">
        <f t="shared" si="0"/>
        <v>0</v>
      </c>
      <c r="G62" s="23">
        <v>0</v>
      </c>
      <c r="H62" s="223">
        <v>0</v>
      </c>
      <c r="I62" s="23">
        <v>0</v>
      </c>
      <c r="J62" s="223">
        <v>0</v>
      </c>
    </row>
    <row r="63" spans="1:10" ht="25.15" customHeight="1" x14ac:dyDescent="0.25">
      <c r="A63" s="5" t="s">
        <v>111</v>
      </c>
      <c r="B63" s="6" t="s">
        <v>112</v>
      </c>
      <c r="C63" s="22">
        <f>Önkormányzat!C64</f>
        <v>0</v>
      </c>
      <c r="D63" s="22">
        <f>Önkormányzat!D64</f>
        <v>0</v>
      </c>
      <c r="E63" s="22">
        <f t="shared" si="0"/>
        <v>0</v>
      </c>
      <c r="F63" s="22">
        <f t="shared" si="0"/>
        <v>0</v>
      </c>
      <c r="G63" s="22">
        <v>0</v>
      </c>
      <c r="H63" s="222">
        <v>0</v>
      </c>
      <c r="I63" s="22">
        <v>0</v>
      </c>
      <c r="J63" s="222">
        <v>0</v>
      </c>
    </row>
    <row r="64" spans="1:10" ht="25.15" customHeight="1" x14ac:dyDescent="0.3">
      <c r="A64" s="24"/>
      <c r="B64" s="19" t="s">
        <v>113</v>
      </c>
      <c r="C64" s="25">
        <f>Önkormányzat!C65</f>
        <v>70866861</v>
      </c>
      <c r="D64" s="25">
        <f>Önkormányzat!D65</f>
        <v>100673415</v>
      </c>
      <c r="E64" s="25">
        <f>C64-G64-I64</f>
        <v>70866861</v>
      </c>
      <c r="F64" s="25">
        <f>D64-H64-J64</f>
        <v>100673415</v>
      </c>
      <c r="G64" s="25">
        <f>G59</f>
        <v>0</v>
      </c>
      <c r="H64" s="25">
        <f>H59</f>
        <v>0</v>
      </c>
      <c r="I64" s="25">
        <f>I60+I63</f>
        <v>0</v>
      </c>
      <c r="J64" s="224">
        <v>0</v>
      </c>
    </row>
    <row r="65" spans="1:11" ht="25.15" customHeight="1" x14ac:dyDescent="0.3">
      <c r="A65" s="26"/>
      <c r="B65" s="27" t="s">
        <v>114</v>
      </c>
      <c r="C65" s="28">
        <f>Önkormányzat!C66</f>
        <v>139029333</v>
      </c>
      <c r="D65" s="28">
        <f>Önkormányzat!D66</f>
        <v>193697735</v>
      </c>
      <c r="E65" s="28">
        <f t="shared" si="0"/>
        <v>132125759</v>
      </c>
      <c r="F65" s="28">
        <f>D65-H65-J65</f>
        <v>186794161</v>
      </c>
      <c r="G65" s="28">
        <f>G64+G58</f>
        <v>1636364</v>
      </c>
      <c r="H65" s="28">
        <f>H64+H58</f>
        <v>1636364</v>
      </c>
      <c r="I65" s="28">
        <f>I64+I58</f>
        <v>5267210</v>
      </c>
      <c r="J65" s="28">
        <f>J64+J58</f>
        <v>5267210</v>
      </c>
      <c r="K65" s="3">
        <f>E65+G65+I65</f>
        <v>139029333</v>
      </c>
    </row>
    <row r="66" spans="1:11" s="32" customFormat="1" ht="25.15" customHeight="1" x14ac:dyDescent="0.3">
      <c r="A66" s="29"/>
      <c r="B66" s="30"/>
      <c r="C66" s="31">
        <f>Önkormányzat!C67</f>
        <v>0</v>
      </c>
      <c r="D66" s="225"/>
      <c r="E66" s="31">
        <f t="shared" si="0"/>
        <v>0</v>
      </c>
      <c r="F66" s="225"/>
      <c r="G66" s="31"/>
      <c r="H66" s="225"/>
      <c r="I66" s="31"/>
      <c r="J66" s="225"/>
    </row>
    <row r="67" spans="1:11" ht="56.25" x14ac:dyDescent="0.3">
      <c r="A67" s="24" t="s">
        <v>0</v>
      </c>
      <c r="B67" s="35" t="s">
        <v>161</v>
      </c>
      <c r="C67" s="145" t="s">
        <v>323</v>
      </c>
      <c r="D67" s="217" t="s">
        <v>339</v>
      </c>
      <c r="E67" s="145" t="s">
        <v>329</v>
      </c>
      <c r="F67" s="217" t="s">
        <v>339</v>
      </c>
      <c r="G67" s="145" t="s">
        <v>330</v>
      </c>
      <c r="H67" s="217" t="s">
        <v>339</v>
      </c>
      <c r="I67" s="145" t="s">
        <v>331</v>
      </c>
      <c r="J67" s="217" t="s">
        <v>339</v>
      </c>
    </row>
    <row r="68" spans="1:11" ht="25.15" customHeight="1" x14ac:dyDescent="0.25">
      <c r="A68" s="14" t="s">
        <v>115</v>
      </c>
      <c r="B68" s="15" t="s">
        <v>116</v>
      </c>
      <c r="C68" s="37">
        <f>Önkormányzat!C69</f>
        <v>22957300</v>
      </c>
      <c r="D68" s="37">
        <f>Önkormányzat!D69</f>
        <v>23407300</v>
      </c>
      <c r="E68" s="37">
        <f>C68-G68</f>
        <v>22957300</v>
      </c>
      <c r="F68" s="37">
        <f>D68-H68</f>
        <v>23407300</v>
      </c>
      <c r="G68" s="37">
        <v>0</v>
      </c>
      <c r="H68" s="37">
        <v>0</v>
      </c>
      <c r="I68" s="37">
        <v>0</v>
      </c>
      <c r="J68" s="37">
        <v>0</v>
      </c>
    </row>
    <row r="69" spans="1:11" ht="25.15" customHeight="1" x14ac:dyDescent="0.25">
      <c r="A69" s="14" t="s">
        <v>117</v>
      </c>
      <c r="B69" s="15" t="s">
        <v>118</v>
      </c>
      <c r="C69" s="37">
        <f>Önkormányzat!C70</f>
        <v>3415500</v>
      </c>
      <c r="D69" s="37">
        <f>Önkormányzat!D70</f>
        <v>3415500</v>
      </c>
      <c r="E69" s="37">
        <f>C69-G69</f>
        <v>3415500</v>
      </c>
      <c r="F69" s="37">
        <f>D69-H69</f>
        <v>3415500</v>
      </c>
      <c r="G69" s="37">
        <v>0</v>
      </c>
      <c r="H69" s="37">
        <v>0</v>
      </c>
      <c r="I69" s="37">
        <v>0</v>
      </c>
      <c r="J69" s="37">
        <v>0</v>
      </c>
    </row>
    <row r="70" spans="1:11" ht="25.15" customHeight="1" x14ac:dyDescent="0.25">
      <c r="A70" s="14" t="s">
        <v>119</v>
      </c>
      <c r="B70" s="15" t="s">
        <v>120</v>
      </c>
      <c r="C70" s="37">
        <f>Önkormányzat!C71</f>
        <v>31029500</v>
      </c>
      <c r="D70" s="37">
        <f>Önkormányzat!D71</f>
        <v>35808774</v>
      </c>
      <c r="E70" s="37">
        <f>C70-G70-I70</f>
        <v>31029500</v>
      </c>
      <c r="F70" s="37">
        <f>D70-H70-J70</f>
        <v>35808774</v>
      </c>
      <c r="G70" s="37">
        <v>0</v>
      </c>
      <c r="H70" s="37">
        <v>0</v>
      </c>
      <c r="I70" s="37">
        <v>0</v>
      </c>
      <c r="J70" s="37">
        <v>0</v>
      </c>
    </row>
    <row r="71" spans="1:11" ht="25.15" customHeight="1" x14ac:dyDescent="0.25">
      <c r="A71" s="14" t="s">
        <v>121</v>
      </c>
      <c r="B71" s="15" t="s">
        <v>122</v>
      </c>
      <c r="C71" s="37">
        <f>Önkormányzat!C72</f>
        <v>5267210</v>
      </c>
      <c r="D71" s="37">
        <f>Önkormányzat!D72</f>
        <v>5267210</v>
      </c>
      <c r="E71" s="37">
        <v>0</v>
      </c>
      <c r="F71" s="37">
        <v>0</v>
      </c>
      <c r="G71" s="37">
        <v>0</v>
      </c>
      <c r="H71" s="37">
        <v>0</v>
      </c>
      <c r="I71" s="37">
        <f>C71</f>
        <v>5267210</v>
      </c>
      <c r="J71" s="37">
        <f>D71</f>
        <v>5267210</v>
      </c>
    </row>
    <row r="72" spans="1:11" ht="25.15" customHeight="1" x14ac:dyDescent="0.25">
      <c r="A72" s="8" t="s">
        <v>123</v>
      </c>
      <c r="B72" s="4" t="s">
        <v>124</v>
      </c>
      <c r="C72" s="34">
        <f>Önkormányzat!C73</f>
        <v>0</v>
      </c>
      <c r="D72" s="34">
        <f>Önkormányzat!D73</f>
        <v>0</v>
      </c>
      <c r="E72" s="34">
        <f t="shared" ref="E72:F92" si="8">C72</f>
        <v>0</v>
      </c>
      <c r="F72" s="34">
        <f t="shared" si="8"/>
        <v>0</v>
      </c>
      <c r="G72" s="34">
        <v>0</v>
      </c>
      <c r="H72" s="34">
        <v>0</v>
      </c>
      <c r="I72" s="34">
        <v>0</v>
      </c>
      <c r="J72" s="34">
        <v>0</v>
      </c>
    </row>
    <row r="73" spans="1:11" ht="25.15" customHeight="1" x14ac:dyDescent="0.25">
      <c r="A73" s="8" t="s">
        <v>125</v>
      </c>
      <c r="B73" s="4" t="s">
        <v>126</v>
      </c>
      <c r="C73" s="34">
        <f>Önkormányzat!C74</f>
        <v>0</v>
      </c>
      <c r="D73" s="34">
        <f>Önkormányzat!D74</f>
        <v>0</v>
      </c>
      <c r="E73" s="34">
        <f t="shared" si="8"/>
        <v>0</v>
      </c>
      <c r="F73" s="34">
        <f t="shared" si="8"/>
        <v>0</v>
      </c>
      <c r="G73" s="34">
        <v>0</v>
      </c>
      <c r="H73" s="34">
        <v>0</v>
      </c>
      <c r="I73" s="34">
        <v>0</v>
      </c>
      <c r="J73" s="34">
        <v>0</v>
      </c>
    </row>
    <row r="74" spans="1:11" ht="25.15" customHeight="1" x14ac:dyDescent="0.25">
      <c r="A74" s="5" t="s">
        <v>127</v>
      </c>
      <c r="B74" s="6" t="s">
        <v>128</v>
      </c>
      <c r="C74" s="33">
        <f>Önkormányzat!C75</f>
        <v>0</v>
      </c>
      <c r="D74" s="33">
        <f>Önkormányzat!D75</f>
        <v>0</v>
      </c>
      <c r="E74" s="33">
        <f t="shared" si="8"/>
        <v>0</v>
      </c>
      <c r="F74" s="33">
        <f t="shared" si="8"/>
        <v>0</v>
      </c>
      <c r="G74" s="33">
        <v>0</v>
      </c>
      <c r="H74" s="33">
        <v>0</v>
      </c>
      <c r="I74" s="33">
        <v>0</v>
      </c>
      <c r="J74" s="33">
        <v>0</v>
      </c>
    </row>
    <row r="75" spans="1:11" ht="25.15" customHeight="1" x14ac:dyDescent="0.25">
      <c r="A75" s="5" t="s">
        <v>129</v>
      </c>
      <c r="B75" s="6" t="s">
        <v>132</v>
      </c>
      <c r="C75" s="33">
        <f>Önkormányzat!C76</f>
        <v>24979155</v>
      </c>
      <c r="D75" s="33">
        <f>Önkormányzat!D76</f>
        <v>19385855</v>
      </c>
      <c r="E75" s="33">
        <f>C75-G75-I75</f>
        <v>23342791</v>
      </c>
      <c r="F75" s="33">
        <f>D75-H75-J75</f>
        <v>17749491</v>
      </c>
      <c r="G75" s="33">
        <v>1636364</v>
      </c>
      <c r="H75" s="33">
        <v>1636364</v>
      </c>
      <c r="I75" s="33">
        <v>0</v>
      </c>
      <c r="J75" s="33">
        <v>0</v>
      </c>
    </row>
    <row r="76" spans="1:11" ht="25.15" customHeight="1" x14ac:dyDescent="0.25">
      <c r="A76" s="5" t="s">
        <v>130</v>
      </c>
      <c r="B76" s="6" t="s">
        <v>131</v>
      </c>
      <c r="C76" s="33">
        <f>Önkormányzat!C77</f>
        <v>1100000</v>
      </c>
      <c r="D76" s="33">
        <f>Önkormányzat!D77</f>
        <v>1100000</v>
      </c>
      <c r="E76" s="33">
        <f>C76</f>
        <v>1100000</v>
      </c>
      <c r="F76" s="33">
        <f>D76</f>
        <v>1100000</v>
      </c>
      <c r="G76" s="33"/>
      <c r="H76" s="33"/>
      <c r="I76" s="33">
        <v>0</v>
      </c>
      <c r="J76" s="33">
        <v>0</v>
      </c>
    </row>
    <row r="77" spans="1:11" ht="25.15" customHeight="1" x14ac:dyDescent="0.25">
      <c r="A77" s="5"/>
      <c r="B77" s="4" t="s">
        <v>133</v>
      </c>
      <c r="C77" s="34">
        <f>Önkormányzat!C78</f>
        <v>4000000</v>
      </c>
      <c r="D77" s="34">
        <f>Önkormányzat!D78</f>
        <v>46441763</v>
      </c>
      <c r="E77" s="34">
        <f t="shared" si="8"/>
        <v>4000000</v>
      </c>
      <c r="F77" s="34">
        <f t="shared" si="8"/>
        <v>46441763</v>
      </c>
      <c r="G77" s="34">
        <v>0</v>
      </c>
      <c r="H77" s="34">
        <v>0</v>
      </c>
      <c r="I77" s="34">
        <v>0</v>
      </c>
      <c r="J77" s="34">
        <v>0</v>
      </c>
    </row>
    <row r="78" spans="1:11" ht="25.15" customHeight="1" x14ac:dyDescent="0.25">
      <c r="A78" s="5"/>
      <c r="B78" s="4" t="s">
        <v>134</v>
      </c>
      <c r="C78" s="34">
        <f>Önkormányzat!C79</f>
        <v>0</v>
      </c>
      <c r="D78" s="34">
        <f>Önkormányzat!D79</f>
        <v>0</v>
      </c>
      <c r="E78" s="34">
        <f t="shared" si="8"/>
        <v>0</v>
      </c>
      <c r="F78" s="34">
        <f t="shared" si="8"/>
        <v>0</v>
      </c>
      <c r="G78" s="34">
        <v>0</v>
      </c>
      <c r="H78" s="34">
        <v>0</v>
      </c>
      <c r="I78" s="34">
        <v>0</v>
      </c>
      <c r="J78" s="34">
        <v>0</v>
      </c>
    </row>
    <row r="79" spans="1:11" ht="25.15" customHeight="1" x14ac:dyDescent="0.25">
      <c r="A79" s="5" t="s">
        <v>135</v>
      </c>
      <c r="B79" s="6" t="s">
        <v>136</v>
      </c>
      <c r="C79" s="33">
        <f>Önkormányzat!C80</f>
        <v>4000000</v>
      </c>
      <c r="D79" s="33">
        <f>Önkormányzat!D80</f>
        <v>49941763</v>
      </c>
      <c r="E79" s="33">
        <f t="shared" si="8"/>
        <v>4000000</v>
      </c>
      <c r="F79" s="33">
        <f t="shared" si="8"/>
        <v>49941763</v>
      </c>
      <c r="G79" s="33">
        <v>0</v>
      </c>
      <c r="H79" s="33">
        <v>0</v>
      </c>
      <c r="I79" s="33">
        <v>0</v>
      </c>
      <c r="J79" s="33">
        <v>0</v>
      </c>
    </row>
    <row r="80" spans="1:11" ht="25.15" customHeight="1" x14ac:dyDescent="0.25">
      <c r="A80" s="14" t="s">
        <v>137</v>
      </c>
      <c r="B80" s="15" t="s">
        <v>138</v>
      </c>
      <c r="C80" s="37">
        <f>Önkormányzat!C81</f>
        <v>30079155</v>
      </c>
      <c r="D80" s="37">
        <f>Önkormányzat!D81</f>
        <v>66927618</v>
      </c>
      <c r="E80" s="37">
        <f>E74+E75+E76+E77</f>
        <v>28442791</v>
      </c>
      <c r="F80" s="37">
        <f>F74+F75+F76+F77</f>
        <v>65291254</v>
      </c>
      <c r="G80" s="37">
        <f t="shared" ref="G80:I80" si="9">G74+G75+G76+G77</f>
        <v>1636364</v>
      </c>
      <c r="H80" s="37">
        <f t="shared" ref="H80" si="10">H74+H75+H76+H77</f>
        <v>1636364</v>
      </c>
      <c r="I80" s="37">
        <f t="shared" si="9"/>
        <v>0</v>
      </c>
      <c r="J80" s="37">
        <f t="shared" ref="J80" si="11">J74+J75+J76+J77</f>
        <v>0</v>
      </c>
    </row>
    <row r="81" spans="1:11" ht="25.15" customHeight="1" x14ac:dyDescent="0.25">
      <c r="A81" s="14" t="s">
        <v>139</v>
      </c>
      <c r="B81" s="15" t="s">
        <v>140</v>
      </c>
      <c r="C81" s="37">
        <f>Önkormányzat!C82</f>
        <v>902850</v>
      </c>
      <c r="D81" s="37">
        <f>Önkormányzat!D82</f>
        <v>902850</v>
      </c>
      <c r="E81" s="37">
        <f>C81-G81-I81</f>
        <v>902850</v>
      </c>
      <c r="F81" s="37">
        <f>D81-H81-J81</f>
        <v>902850</v>
      </c>
      <c r="G81" s="37">
        <v>0</v>
      </c>
      <c r="H81" s="37">
        <v>0</v>
      </c>
      <c r="I81" s="37">
        <v>0</v>
      </c>
      <c r="J81" s="37">
        <v>0</v>
      </c>
    </row>
    <row r="82" spans="1:11" ht="25.15" customHeight="1" x14ac:dyDescent="0.25">
      <c r="A82" s="14" t="s">
        <v>141</v>
      </c>
      <c r="B82" s="15" t="s">
        <v>142</v>
      </c>
      <c r="C82" s="37">
        <f>Önkormányzat!C84</f>
        <v>44293000</v>
      </c>
      <c r="D82" s="37">
        <f>Önkormányzat!D84</f>
        <v>51430477</v>
      </c>
      <c r="E82" s="37">
        <f t="shared" si="8"/>
        <v>44293000</v>
      </c>
      <c r="F82" s="37">
        <f t="shared" si="8"/>
        <v>51430477</v>
      </c>
      <c r="G82" s="37">
        <v>0</v>
      </c>
      <c r="H82" s="37">
        <v>0</v>
      </c>
      <c r="I82" s="37">
        <v>0</v>
      </c>
      <c r="J82" s="37">
        <v>0</v>
      </c>
    </row>
    <row r="83" spans="1:11" ht="25.15" customHeight="1" x14ac:dyDescent="0.25">
      <c r="A83" s="5" t="s">
        <v>143</v>
      </c>
      <c r="B83" s="6" t="s">
        <v>144</v>
      </c>
      <c r="C83" s="33">
        <f>Önkormányzat!C86</f>
        <v>0</v>
      </c>
      <c r="D83" s="33">
        <f>Önkormányzat!D86</f>
        <v>0</v>
      </c>
      <c r="E83" s="33">
        <f t="shared" si="8"/>
        <v>0</v>
      </c>
      <c r="F83" s="33">
        <f t="shared" si="8"/>
        <v>0</v>
      </c>
      <c r="G83" s="33">
        <v>0</v>
      </c>
      <c r="H83" s="33">
        <v>0</v>
      </c>
      <c r="I83" s="33">
        <v>0</v>
      </c>
      <c r="J83" s="33">
        <v>0</v>
      </c>
    </row>
    <row r="84" spans="1:11" ht="25.15" customHeight="1" x14ac:dyDescent="0.25">
      <c r="A84" s="5" t="s">
        <v>145</v>
      </c>
      <c r="B84" s="6" t="s">
        <v>146</v>
      </c>
      <c r="C84" s="33">
        <f>Önkormányzat!C87</f>
        <v>0</v>
      </c>
      <c r="D84" s="33">
        <f>Önkormányzat!D87</f>
        <v>5453188</v>
      </c>
      <c r="E84" s="33">
        <f t="shared" si="8"/>
        <v>0</v>
      </c>
      <c r="F84" s="33">
        <f t="shared" si="8"/>
        <v>5453188</v>
      </c>
      <c r="G84" s="33">
        <v>0</v>
      </c>
      <c r="H84" s="33">
        <v>0</v>
      </c>
      <c r="I84" s="33">
        <v>0</v>
      </c>
      <c r="J84" s="33">
        <v>0</v>
      </c>
    </row>
    <row r="85" spans="1:11" ht="25.15" customHeight="1" x14ac:dyDescent="0.25">
      <c r="A85" s="5" t="s">
        <v>147</v>
      </c>
      <c r="B85" s="6" t="s">
        <v>148</v>
      </c>
      <c r="C85" s="33">
        <f>Önkormányzat!C88</f>
        <v>0</v>
      </c>
      <c r="D85" s="33">
        <f>Önkormányzat!D88</f>
        <v>0</v>
      </c>
      <c r="E85" s="33">
        <f t="shared" si="8"/>
        <v>0</v>
      </c>
      <c r="F85" s="33">
        <f t="shared" si="8"/>
        <v>0</v>
      </c>
      <c r="G85" s="33">
        <v>0</v>
      </c>
      <c r="H85" s="33">
        <v>0</v>
      </c>
      <c r="I85" s="33">
        <v>0</v>
      </c>
      <c r="J85" s="33">
        <v>0</v>
      </c>
    </row>
    <row r="86" spans="1:11" ht="25.15" customHeight="1" x14ac:dyDescent="0.25">
      <c r="A86" s="5" t="s">
        <v>149</v>
      </c>
      <c r="B86" s="6" t="s">
        <v>150</v>
      </c>
      <c r="C86" s="33">
        <f>Önkormányzat!C89</f>
        <v>0</v>
      </c>
      <c r="D86" s="33">
        <f>Önkormányzat!D89</f>
        <v>0</v>
      </c>
      <c r="E86" s="33">
        <f t="shared" si="8"/>
        <v>0</v>
      </c>
      <c r="F86" s="33">
        <f t="shared" si="8"/>
        <v>0</v>
      </c>
      <c r="G86" s="33">
        <v>0</v>
      </c>
      <c r="H86" s="33">
        <v>0</v>
      </c>
      <c r="I86" s="33">
        <v>0</v>
      </c>
      <c r="J86" s="33">
        <v>0</v>
      </c>
    </row>
    <row r="87" spans="1:11" ht="25.15" customHeight="1" x14ac:dyDescent="0.25">
      <c r="A87" s="14" t="s">
        <v>151</v>
      </c>
      <c r="B87" s="15" t="s">
        <v>152</v>
      </c>
      <c r="C87" s="37">
        <f>Önkormányzat!C90</f>
        <v>0</v>
      </c>
      <c r="D87" s="37">
        <f>Önkormányzat!D90</f>
        <v>5453188</v>
      </c>
      <c r="E87" s="37">
        <f t="shared" si="8"/>
        <v>0</v>
      </c>
      <c r="F87" s="37">
        <f t="shared" si="8"/>
        <v>5453188</v>
      </c>
      <c r="G87" s="37">
        <f>G83+G84+G85+G86</f>
        <v>0</v>
      </c>
      <c r="H87" s="37">
        <f>H83+H84+H85+H86</f>
        <v>0</v>
      </c>
      <c r="I87" s="37">
        <f>I83+I84+I85+I86</f>
        <v>0</v>
      </c>
      <c r="J87" s="37">
        <f>J83+J84+J85+J86</f>
        <v>0</v>
      </c>
    </row>
    <row r="88" spans="1:11" ht="25.15" customHeight="1" x14ac:dyDescent="0.3">
      <c r="A88" s="18"/>
      <c r="B88" s="19" t="s">
        <v>153</v>
      </c>
      <c r="C88" s="20">
        <f>Önkormányzat!C91</f>
        <v>137944515</v>
      </c>
      <c r="D88" s="20">
        <f>Önkormányzat!D91</f>
        <v>192612917</v>
      </c>
      <c r="E88" s="20">
        <f t="shared" ref="E88:J88" si="12">E68+E69+E70+E71+E80+E81+E82+E87</f>
        <v>131040941</v>
      </c>
      <c r="F88" s="20">
        <f t="shared" si="12"/>
        <v>185709343</v>
      </c>
      <c r="G88" s="20">
        <f t="shared" si="12"/>
        <v>1636364</v>
      </c>
      <c r="H88" s="20">
        <f t="shared" si="12"/>
        <v>1636364</v>
      </c>
      <c r="I88" s="20">
        <f t="shared" si="12"/>
        <v>5267210</v>
      </c>
      <c r="J88" s="20">
        <f t="shared" si="12"/>
        <v>5267210</v>
      </c>
    </row>
    <row r="89" spans="1:11" ht="25.15" customHeight="1" x14ac:dyDescent="0.25">
      <c r="A89" s="5" t="s">
        <v>154</v>
      </c>
      <c r="B89" s="6" t="s">
        <v>155</v>
      </c>
      <c r="C89" s="33">
        <f>Önkormányzat!C92</f>
        <v>1084818</v>
      </c>
      <c r="D89" s="33">
        <f>Önkormányzat!D92</f>
        <v>1084818</v>
      </c>
      <c r="E89" s="33">
        <f t="shared" si="8"/>
        <v>1084818</v>
      </c>
      <c r="F89" s="33">
        <f t="shared" si="8"/>
        <v>1084818</v>
      </c>
      <c r="G89" s="33">
        <v>0</v>
      </c>
      <c r="H89" s="33">
        <v>0</v>
      </c>
      <c r="I89" s="33">
        <v>0</v>
      </c>
      <c r="J89" s="33">
        <v>0</v>
      </c>
    </row>
    <row r="90" spans="1:11" ht="25.15" customHeight="1" x14ac:dyDescent="0.25">
      <c r="A90" s="5" t="s">
        <v>156</v>
      </c>
      <c r="B90" s="6" t="s">
        <v>157</v>
      </c>
      <c r="C90" s="33">
        <f>Önkormányzat!C93</f>
        <v>0</v>
      </c>
      <c r="D90" s="33">
        <f>Önkormányzat!D93</f>
        <v>0</v>
      </c>
      <c r="E90" s="33">
        <f t="shared" si="8"/>
        <v>0</v>
      </c>
      <c r="F90" s="33">
        <f t="shared" si="8"/>
        <v>0</v>
      </c>
      <c r="G90" s="33">
        <v>0</v>
      </c>
      <c r="H90" s="33">
        <v>0</v>
      </c>
      <c r="I90" s="33">
        <v>0</v>
      </c>
      <c r="J90" s="33">
        <v>0</v>
      </c>
    </row>
    <row r="91" spans="1:11" ht="25.15" customHeight="1" x14ac:dyDescent="0.25">
      <c r="A91" s="14" t="s">
        <v>158</v>
      </c>
      <c r="B91" s="15" t="s">
        <v>159</v>
      </c>
      <c r="C91" s="37">
        <f>Önkormányzat!C94</f>
        <v>1084818</v>
      </c>
      <c r="D91" s="37">
        <f>Önkormányzat!D94</f>
        <v>1084818</v>
      </c>
      <c r="E91" s="37">
        <f t="shared" si="8"/>
        <v>1084818</v>
      </c>
      <c r="F91" s="37">
        <f t="shared" si="8"/>
        <v>1084818</v>
      </c>
      <c r="G91" s="37">
        <f>G89+G90</f>
        <v>0</v>
      </c>
      <c r="H91" s="37">
        <f>H89+H90</f>
        <v>0</v>
      </c>
      <c r="I91" s="37">
        <f>I89+I90</f>
        <v>0</v>
      </c>
      <c r="J91" s="37">
        <f>J89+J90</f>
        <v>0</v>
      </c>
    </row>
    <row r="92" spans="1:11" ht="25.15" customHeight="1" x14ac:dyDescent="0.3">
      <c r="A92" s="18"/>
      <c r="B92" s="19" t="s">
        <v>160</v>
      </c>
      <c r="C92" s="20">
        <f>Önkormányzat!C95</f>
        <v>1084818</v>
      </c>
      <c r="D92" s="20">
        <f>Önkormányzat!D95</f>
        <v>1084818</v>
      </c>
      <c r="E92" s="20">
        <f t="shared" si="8"/>
        <v>1084818</v>
      </c>
      <c r="F92" s="20">
        <f t="shared" si="8"/>
        <v>1084818</v>
      </c>
      <c r="G92" s="20">
        <f>G91</f>
        <v>0</v>
      </c>
      <c r="H92" s="20">
        <f>H91</f>
        <v>0</v>
      </c>
      <c r="I92" s="20">
        <f>I91</f>
        <v>0</v>
      </c>
      <c r="J92" s="20">
        <f>J91</f>
        <v>0</v>
      </c>
    </row>
    <row r="93" spans="1:11" ht="25.15" customHeight="1" x14ac:dyDescent="0.3">
      <c r="A93" s="26"/>
      <c r="B93" s="27" t="s">
        <v>161</v>
      </c>
      <c r="C93" s="28">
        <f>Önkormányzat!C96</f>
        <v>139029333</v>
      </c>
      <c r="D93" s="28">
        <f>Önkormányzat!D96</f>
        <v>193697735</v>
      </c>
      <c r="E93" s="28">
        <f t="shared" ref="E93:J93" si="13">E88+E92</f>
        <v>132125759</v>
      </c>
      <c r="F93" s="28">
        <f t="shared" si="13"/>
        <v>186794161</v>
      </c>
      <c r="G93" s="28">
        <f t="shared" si="13"/>
        <v>1636364</v>
      </c>
      <c r="H93" s="28">
        <f t="shared" si="13"/>
        <v>1636364</v>
      </c>
      <c r="I93" s="28">
        <f t="shared" si="13"/>
        <v>5267210</v>
      </c>
      <c r="J93" s="28">
        <f t="shared" si="13"/>
        <v>5267210</v>
      </c>
      <c r="K93" s="3">
        <f>E93+G93+I93</f>
        <v>139029333</v>
      </c>
    </row>
    <row r="94" spans="1:11" ht="25.15" customHeight="1" x14ac:dyDescent="0.25">
      <c r="A94" s="5"/>
      <c r="B94" s="6"/>
      <c r="C94" s="33"/>
      <c r="D94" s="226"/>
      <c r="E94" s="33"/>
      <c r="F94" s="226"/>
      <c r="G94" s="33"/>
      <c r="H94" s="226"/>
      <c r="I94" s="33"/>
      <c r="J94" s="226"/>
    </row>
    <row r="95" spans="1:11" ht="25.15" customHeight="1" x14ac:dyDescent="0.25">
      <c r="A95" s="5"/>
      <c r="B95" s="6"/>
      <c r="C95" s="33"/>
      <c r="D95" s="226"/>
      <c r="E95" s="33"/>
      <c r="F95" s="226"/>
      <c r="G95" s="33"/>
      <c r="H95" s="226"/>
      <c r="I95" s="33"/>
      <c r="J95" s="226"/>
    </row>
    <row r="96" spans="1:11" ht="25.15" customHeight="1" x14ac:dyDescent="0.25">
      <c r="A96" s="5"/>
      <c r="B96" s="6"/>
      <c r="C96" s="33"/>
      <c r="D96" s="226"/>
      <c r="E96" s="33"/>
      <c r="F96" s="226"/>
      <c r="G96" s="33"/>
      <c r="H96" s="226"/>
      <c r="I96" s="33"/>
      <c r="J96" s="226"/>
    </row>
    <row r="97" spans="1:10" ht="25.15" customHeight="1" x14ac:dyDescent="0.25">
      <c r="A97" s="5"/>
      <c r="B97" s="6"/>
      <c r="C97" s="33"/>
      <c r="D97" s="226"/>
      <c r="E97" s="33"/>
      <c r="F97" s="226"/>
      <c r="G97" s="33"/>
      <c r="H97" s="226"/>
      <c r="I97" s="33"/>
      <c r="J97" s="226"/>
    </row>
    <row r="98" spans="1:10" ht="25.15" customHeight="1" x14ac:dyDescent="0.25">
      <c r="A98" s="5"/>
      <c r="B98" s="6"/>
      <c r="C98" s="33"/>
      <c r="D98" s="226"/>
      <c r="E98" s="33"/>
      <c r="F98" s="226"/>
      <c r="G98" s="33"/>
      <c r="H98" s="226"/>
      <c r="I98" s="33"/>
      <c r="J98" s="226"/>
    </row>
    <row r="99" spans="1:10" ht="25.15" customHeight="1" x14ac:dyDescent="0.25">
      <c r="A99" s="5"/>
      <c r="B99" s="6"/>
      <c r="C99" s="33"/>
      <c r="D99" s="226"/>
      <c r="E99" s="33"/>
      <c r="F99" s="226"/>
      <c r="G99" s="33"/>
      <c r="H99" s="226"/>
      <c r="I99" s="33"/>
      <c r="J99" s="226"/>
    </row>
    <row r="100" spans="1:10" ht="25.15" customHeight="1" x14ac:dyDescent="0.25">
      <c r="A100" s="5"/>
      <c r="B100" s="6"/>
      <c r="C100" s="33"/>
      <c r="D100" s="226"/>
      <c r="E100" s="33"/>
      <c r="F100" s="226"/>
      <c r="G100" s="33"/>
      <c r="H100" s="226"/>
      <c r="I100" s="33"/>
      <c r="J100" s="226"/>
    </row>
    <row r="101" spans="1:10" ht="25.15" customHeight="1" x14ac:dyDescent="0.25">
      <c r="A101" s="5"/>
      <c r="B101" s="6"/>
      <c r="C101" s="33"/>
      <c r="D101" s="226"/>
      <c r="E101" s="33"/>
      <c r="F101" s="226"/>
      <c r="G101" s="33"/>
      <c r="H101" s="226"/>
      <c r="I101" s="33"/>
      <c r="J101" s="226"/>
    </row>
    <row r="102" spans="1:10" ht="25.15" customHeight="1" x14ac:dyDescent="0.25">
      <c r="A102" s="5"/>
      <c r="B102" s="6"/>
      <c r="C102" s="33"/>
      <c r="D102" s="226"/>
      <c r="E102" s="33"/>
      <c r="F102" s="226"/>
      <c r="G102" s="33"/>
      <c r="H102" s="226"/>
      <c r="I102" s="33"/>
      <c r="J102" s="226"/>
    </row>
    <row r="103" spans="1:10" ht="25.15" customHeight="1" x14ac:dyDescent="0.25">
      <c r="A103" s="5"/>
      <c r="B103" s="6"/>
      <c r="C103" s="33"/>
      <c r="D103" s="226"/>
      <c r="E103" s="33"/>
      <c r="F103" s="226"/>
      <c r="G103" s="33"/>
      <c r="H103" s="226"/>
      <c r="I103" s="33"/>
      <c r="J103" s="226"/>
    </row>
    <row r="104" spans="1:10" ht="25.15" customHeight="1" x14ac:dyDescent="0.25">
      <c r="A104" s="5"/>
      <c r="B104" s="6"/>
      <c r="C104" s="33"/>
      <c r="D104" s="226"/>
      <c r="E104" s="33"/>
      <c r="F104" s="226"/>
      <c r="G104" s="33"/>
      <c r="H104" s="226"/>
      <c r="I104" s="33"/>
      <c r="J104" s="226"/>
    </row>
    <row r="105" spans="1:10" ht="25.15" customHeight="1" x14ac:dyDescent="0.25">
      <c r="A105" s="5"/>
      <c r="B105" s="6"/>
      <c r="C105" s="33"/>
      <c r="D105" s="226"/>
      <c r="E105" s="33"/>
      <c r="F105" s="226"/>
      <c r="G105" s="33"/>
      <c r="H105" s="226"/>
      <c r="I105" s="33"/>
      <c r="J105" s="226"/>
    </row>
    <row r="106" spans="1:10" ht="25.15" customHeight="1" x14ac:dyDescent="0.25">
      <c r="A106" s="5"/>
      <c r="B106" s="6"/>
      <c r="C106" s="33"/>
      <c r="D106" s="226"/>
      <c r="E106" s="33"/>
      <c r="F106" s="226"/>
      <c r="G106" s="33"/>
      <c r="H106" s="226"/>
      <c r="I106" s="33"/>
      <c r="J106" s="226"/>
    </row>
    <row r="107" spans="1:10" ht="25.15" customHeight="1" x14ac:dyDescent="0.25">
      <c r="A107" s="5"/>
      <c r="B107" s="6"/>
      <c r="C107" s="33"/>
      <c r="D107" s="226"/>
      <c r="E107" s="33"/>
      <c r="F107" s="226"/>
      <c r="G107" s="33"/>
      <c r="H107" s="226"/>
      <c r="I107" s="33"/>
      <c r="J107" s="226"/>
    </row>
    <row r="108" spans="1:10" ht="30" customHeight="1" x14ac:dyDescent="0.25">
      <c r="A108" s="5"/>
      <c r="B108" s="6"/>
      <c r="C108" s="33"/>
      <c r="D108" s="226"/>
      <c r="E108" s="33"/>
      <c r="F108" s="226"/>
      <c r="G108" s="33"/>
      <c r="H108" s="226"/>
      <c r="I108" s="33"/>
      <c r="J108" s="226"/>
    </row>
    <row r="109" spans="1:10" ht="30" customHeight="1" x14ac:dyDescent="0.25">
      <c r="A109" s="5"/>
      <c r="B109" s="6"/>
      <c r="C109" s="33"/>
      <c r="D109" s="226"/>
      <c r="E109" s="33"/>
      <c r="F109" s="226"/>
      <c r="G109" s="33"/>
      <c r="H109" s="226"/>
      <c r="I109" s="33"/>
      <c r="J109" s="226"/>
    </row>
    <row r="110" spans="1:10" ht="30" customHeight="1" x14ac:dyDescent="0.25">
      <c r="A110" s="5"/>
      <c r="B110" s="6"/>
      <c r="C110" s="33"/>
      <c r="D110" s="226"/>
      <c r="E110" s="33"/>
      <c r="F110" s="226"/>
      <c r="G110" s="33"/>
      <c r="H110" s="226"/>
      <c r="I110" s="33"/>
      <c r="J110" s="226"/>
    </row>
    <row r="111" spans="1:10" x14ac:dyDescent="0.25">
      <c r="A111" s="5"/>
      <c r="B111" s="6"/>
      <c r="C111" s="33"/>
      <c r="D111" s="226"/>
      <c r="E111" s="33"/>
      <c r="F111" s="226"/>
      <c r="G111" s="33"/>
      <c r="H111" s="226"/>
      <c r="I111" s="33"/>
      <c r="J111" s="226"/>
    </row>
    <row r="112" spans="1:10" x14ac:dyDescent="0.25">
      <c r="A112" s="5"/>
      <c r="B112" s="6"/>
      <c r="C112" s="33"/>
      <c r="D112" s="226"/>
      <c r="E112" s="33"/>
      <c r="F112" s="226"/>
      <c r="G112" s="33"/>
      <c r="H112" s="226"/>
      <c r="I112" s="33"/>
      <c r="J112" s="226"/>
    </row>
    <row r="113" spans="1:10" x14ac:dyDescent="0.25">
      <c r="A113" s="5"/>
      <c r="B113" s="6"/>
      <c r="C113" s="33"/>
      <c r="D113" s="226"/>
      <c r="E113" s="33"/>
      <c r="F113" s="226"/>
      <c r="G113" s="33"/>
      <c r="H113" s="226"/>
      <c r="I113" s="33"/>
      <c r="J113" s="226"/>
    </row>
  </sheetData>
  <pageMargins left="0.70866141732283472" right="0.70866141732283472" top="0.74803149606299213" bottom="0.74803149606299213" header="0.31496062992125984" footer="0.31496062992125984"/>
  <pageSetup paperSize="8" scale="31" fitToHeight="2" orientation="portrait" r:id="rId1"/>
  <headerFooter>
    <oddHeader>&amp;C&amp;"Times New Roman,Félkövér"&amp;14 2023. évi kötelező, önként vállalt, állami feladatok&amp;R&amp;"Times New Roman,Normál"6. melléklet
adatok Ft-ban</oddHeader>
  </headerFooter>
  <rowBreaks count="1" manualBreakCount="1">
    <brk id="6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9C97-14BF-431E-AFC8-E9605A9B9981}">
  <sheetPr>
    <tabColor rgb="FFFF0000"/>
  </sheetPr>
  <dimension ref="A1:N12"/>
  <sheetViews>
    <sheetView zoomScale="70" zoomScaleNormal="70" workbookViewId="0">
      <selection activeCell="F6" sqref="F6"/>
    </sheetView>
  </sheetViews>
  <sheetFormatPr defaultColWidth="9.140625" defaultRowHeight="15.75" x14ac:dyDescent="0.25"/>
  <cols>
    <col min="1" max="1" width="40.7109375" style="2" customWidth="1"/>
    <col min="2" max="13" width="20.7109375" style="2" customWidth="1"/>
    <col min="14" max="14" width="40.42578125" style="2" customWidth="1"/>
    <col min="15" max="17" width="20.7109375" style="2" customWidth="1"/>
    <col min="18" max="16384" width="9.140625" style="2"/>
  </cols>
  <sheetData>
    <row r="1" spans="1:14" ht="64.900000000000006" customHeight="1" thickBot="1" x14ac:dyDescent="0.3">
      <c r="A1" s="153" t="s">
        <v>292</v>
      </c>
      <c r="B1" s="153" t="s">
        <v>293</v>
      </c>
      <c r="C1" s="153" t="s">
        <v>294</v>
      </c>
      <c r="D1" s="154" t="s">
        <v>295</v>
      </c>
      <c r="E1" s="154" t="s">
        <v>296</v>
      </c>
      <c r="F1" s="154" t="s">
        <v>296</v>
      </c>
      <c r="G1" s="154" t="s">
        <v>299</v>
      </c>
      <c r="H1" s="154" t="s">
        <v>314</v>
      </c>
      <c r="I1" s="154" t="s">
        <v>315</v>
      </c>
      <c r="J1" s="155" t="s">
        <v>321</v>
      </c>
      <c r="K1" s="155" t="s">
        <v>317</v>
      </c>
      <c r="L1" s="155" t="s">
        <v>318</v>
      </c>
      <c r="M1" s="155" t="s">
        <v>333</v>
      </c>
      <c r="N1" s="156" t="s">
        <v>297</v>
      </c>
    </row>
    <row r="2" spans="1:14" ht="40.15" customHeight="1" thickBot="1" x14ac:dyDescent="0.3">
      <c r="A2" s="243" t="s">
        <v>313</v>
      </c>
      <c r="B2" s="243" t="s">
        <v>298</v>
      </c>
      <c r="C2" s="243" t="s">
        <v>307</v>
      </c>
      <c r="D2" s="251">
        <v>32537300</v>
      </c>
      <c r="E2" s="252">
        <v>0</v>
      </c>
      <c r="F2" s="250">
        <v>0</v>
      </c>
      <c r="G2" s="244">
        <v>2022</v>
      </c>
      <c r="H2" s="246">
        <v>32537300</v>
      </c>
      <c r="I2" s="246"/>
      <c r="J2" s="246">
        <v>0</v>
      </c>
      <c r="K2" s="246"/>
      <c r="L2" s="248">
        <v>0</v>
      </c>
      <c r="M2" s="176"/>
      <c r="N2" s="243" t="s">
        <v>316</v>
      </c>
    </row>
    <row r="3" spans="1:14" ht="39.75" customHeight="1" thickBot="1" x14ac:dyDescent="0.3">
      <c r="A3" s="243"/>
      <c r="B3" s="243"/>
      <c r="C3" s="243"/>
      <c r="D3" s="251"/>
      <c r="E3" s="252"/>
      <c r="F3" s="243"/>
      <c r="G3" s="245"/>
      <c r="H3" s="247"/>
      <c r="I3" s="247"/>
      <c r="J3" s="247"/>
      <c r="K3" s="247"/>
      <c r="L3" s="249"/>
      <c r="M3" s="177"/>
      <c r="N3" s="243"/>
    </row>
    <row r="4" spans="1:14" ht="54.75" customHeight="1" thickBot="1" x14ac:dyDescent="0.3">
      <c r="A4" s="169" t="s">
        <v>319</v>
      </c>
      <c r="B4" s="169"/>
      <c r="C4" s="169" t="s">
        <v>307</v>
      </c>
      <c r="D4" s="170" t="s">
        <v>320</v>
      </c>
      <c r="E4" s="171">
        <v>0</v>
      </c>
      <c r="F4" s="169">
        <v>0</v>
      </c>
      <c r="G4" s="172">
        <v>2022</v>
      </c>
      <c r="H4" s="173">
        <v>0</v>
      </c>
      <c r="I4" s="173">
        <v>0</v>
      </c>
      <c r="J4" s="173"/>
      <c r="K4" s="170" t="s">
        <v>320</v>
      </c>
      <c r="L4" s="179" t="s">
        <v>320</v>
      </c>
      <c r="M4" s="178"/>
      <c r="N4" s="169" t="s">
        <v>322</v>
      </c>
    </row>
    <row r="5" spans="1:14" ht="54.75" customHeight="1" thickBot="1" x14ac:dyDescent="0.3">
      <c r="A5" s="169" t="s">
        <v>332</v>
      </c>
      <c r="B5" s="169" t="s">
        <v>298</v>
      </c>
      <c r="C5" s="169" t="s">
        <v>307</v>
      </c>
      <c r="D5" s="170">
        <v>6043000</v>
      </c>
      <c r="E5" s="171">
        <v>0</v>
      </c>
      <c r="F5" s="169">
        <v>0</v>
      </c>
      <c r="G5" s="172">
        <v>2023</v>
      </c>
      <c r="H5" s="173">
        <v>0</v>
      </c>
      <c r="I5" s="173"/>
      <c r="J5" s="170">
        <v>6043000</v>
      </c>
      <c r="K5" s="174"/>
      <c r="L5" s="178"/>
      <c r="M5" s="180">
        <v>6043000</v>
      </c>
      <c r="N5" s="169" t="s">
        <v>334</v>
      </c>
    </row>
    <row r="6" spans="1:14" ht="54.75" customHeight="1" thickBot="1" x14ac:dyDescent="0.3">
      <c r="A6" s="169" t="s">
        <v>346</v>
      </c>
      <c r="B6" s="169" t="s">
        <v>298</v>
      </c>
      <c r="C6" s="169" t="s">
        <v>307</v>
      </c>
      <c r="D6" s="170">
        <v>2589000</v>
      </c>
      <c r="E6" s="171">
        <v>0</v>
      </c>
      <c r="F6" s="169">
        <v>0</v>
      </c>
      <c r="G6" s="172">
        <v>2024</v>
      </c>
      <c r="H6" s="173">
        <v>0</v>
      </c>
      <c r="I6" s="173">
        <v>0</v>
      </c>
      <c r="J6" s="170">
        <v>0</v>
      </c>
      <c r="K6" s="174">
        <v>0</v>
      </c>
      <c r="L6" s="180">
        <v>2589000</v>
      </c>
      <c r="M6" s="180">
        <v>2589000</v>
      </c>
      <c r="N6" s="169" t="s">
        <v>349</v>
      </c>
    </row>
    <row r="7" spans="1:14" ht="54.75" customHeight="1" thickBot="1" x14ac:dyDescent="0.3">
      <c r="A7" s="169" t="s">
        <v>347</v>
      </c>
      <c r="B7" s="169" t="s">
        <v>298</v>
      </c>
      <c r="C7" s="169" t="s">
        <v>307</v>
      </c>
      <c r="D7" s="170">
        <v>1548477</v>
      </c>
      <c r="E7" s="171">
        <v>0</v>
      </c>
      <c r="F7" s="169">
        <v>0</v>
      </c>
      <c r="G7" s="172">
        <v>2024</v>
      </c>
      <c r="H7" s="173">
        <v>0</v>
      </c>
      <c r="I7" s="173">
        <v>0</v>
      </c>
      <c r="J7" s="170">
        <v>0</v>
      </c>
      <c r="K7" s="174">
        <v>0</v>
      </c>
      <c r="L7" s="180">
        <v>1548477</v>
      </c>
      <c r="M7" s="180">
        <v>1548477</v>
      </c>
      <c r="N7" s="169" t="s">
        <v>348</v>
      </c>
    </row>
    <row r="8" spans="1:14" x14ac:dyDescent="0.25">
      <c r="J8" s="114"/>
    </row>
    <row r="9" spans="1:14" x14ac:dyDescent="0.25">
      <c r="J9" s="114"/>
    </row>
    <row r="10" spans="1:14" x14ac:dyDescent="0.25">
      <c r="J10" s="114"/>
    </row>
    <row r="11" spans="1:14" x14ac:dyDescent="0.25">
      <c r="J11" s="114"/>
    </row>
    <row r="12" spans="1:14" x14ac:dyDescent="0.25">
      <c r="J12" s="114"/>
    </row>
  </sheetData>
  <mergeCells count="13">
    <mergeCell ref="N2:N3"/>
    <mergeCell ref="F2:F3"/>
    <mergeCell ref="B2:B3"/>
    <mergeCell ref="C2:C3"/>
    <mergeCell ref="D2:D3"/>
    <mergeCell ref="E2:E3"/>
    <mergeCell ref="A2:A3"/>
    <mergeCell ref="G2:G3"/>
    <mergeCell ref="J2:J3"/>
    <mergeCell ref="L2:L3"/>
    <mergeCell ref="H2:H3"/>
    <mergeCell ref="I2:I3"/>
    <mergeCell ref="K2:K3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&amp;C&amp;"Times New Roman,Félkövér"&amp;14Az önkormányzat több éves kihatással járó döntéseinek
számszerűsítéséről évenkénti bontásban&amp;R&amp;"Times New Roman,Normál"9. melléklet
adatok Ft-ban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Önkormányzat</vt:lpstr>
      <vt:lpstr>Működési, felhalmozási mérleg</vt:lpstr>
      <vt:lpstr>Beruházás, felújítás</vt:lpstr>
      <vt:lpstr>Működési kiadások</vt:lpstr>
      <vt:lpstr>Kötelező,önként vállalt, állami</vt:lpstr>
      <vt:lpstr>Többéves kihatással járó döntés</vt:lpstr>
      <vt:lpstr>'Kötelező,önként vállalt, állami'!Nyomtatási_terület</vt:lpstr>
      <vt:lpstr>'Működési, felhalmozási mérleg'!Nyomtatási_terület</vt:lpstr>
      <vt:lpstr>Önkormányzat!Nyomtatási_terület</vt:lpstr>
      <vt:lpstr>'Többéves kihatással járó döntés'!Nyomtatási_terület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Világi Ariella</dc:creator>
  <cp:lastModifiedBy>Világi Ariella</cp:lastModifiedBy>
  <cp:lastPrinted>2024-11-11T13:13:09Z</cp:lastPrinted>
  <dcterms:created xsi:type="dcterms:W3CDTF">2021-01-27T17:28:05Z</dcterms:created>
  <dcterms:modified xsi:type="dcterms:W3CDTF">2024-11-11T13:37:08Z</dcterms:modified>
</cp:coreProperties>
</file>